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<sst xmlns="http://schemas.openxmlformats.org/spreadsheetml/2006/main" count="25" uniqueCount="16">
  <si>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po 2008</t>
  </si>
  <si>
    <t>RAZEM</t>
  </si>
  <si>
    <t>UDZIAŁ</t>
  </si>
  <si>
    <t>środki prywatne, w tym SM SATURN i CZSM</t>
  </si>
  <si>
    <t>kwota</t>
  </si>
  <si>
    <t>%</t>
  </si>
  <si>
    <t>kwotowy</t>
  </si>
  <si>
    <t>Tabela finansowa dotyczy projektów inwestycyjnych.</t>
  </si>
  <si>
    <t>Wielkości nie uwzględniają wydatków bieżących (głównie w sferze społecznej), cyklicznych, na organizację imprez, badań profilaktycznych itp..</t>
  </si>
  <si>
    <t>wkład UE: ZPORR i inne</t>
  </si>
  <si>
    <t>budżet miasta, w tym ZIK</t>
  </si>
  <si>
    <t>budżet państwa, w tym MGiP</t>
  </si>
  <si>
    <t>Partnerstwo Publiczno Prywatne</t>
  </si>
  <si>
    <r>
      <t>Tabela finansowa "</t>
    </r>
    <r>
      <rPr>
        <b/>
        <i/>
        <sz val="12"/>
        <rFont val="Arial CE"/>
        <family val="2"/>
      </rPr>
      <t>Programu Rewitalizacji Obszarów Miejskich Czeladzi"</t>
    </r>
  </si>
  <si>
    <t>Inne źródła, w tym m.in. NFOŚiGW, WFOŚiGW, PFOŚiGW</t>
  </si>
  <si>
    <t>Źródło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</si>
</sst>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5" xfId="0" applyNumberFormat="1" applyBorder="1" applyAlignment="1">
      <alignment horizontal="right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left" wrapText="1"/>
    </xf>
    <xf numFmtId="0" fontId="0" fillId="0" borderId="16" xfId="0" applyNumberForma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 topLeftCell="A1">
      <selection activeCell="B16" sqref="B16"/>
    </sheetView>
  </sheetViews>
  <sheetFormatPr defaultColWidth="9.00390625" defaultRowHeight="12.75"/>
  <cols>
    <col min="2" max="2" width="17.125" style="0" customWidth="1"/>
    <col min="3" max="3" width="10.75390625" style="0" customWidth="1"/>
    <col min="4" max="4" width="6.00390625" style="7" customWidth="1"/>
    <col min="5" max="5" width="10.75390625" style="0" customWidth="1"/>
    <col min="6" max="6" width="5.875" style="0" customWidth="1"/>
    <col min="7" max="7" width="10.75390625" style="0" customWidth="1"/>
    <col min="8" max="8" width="6.375" style="0" customWidth="1"/>
    <col min="9" max="9" width="10.75390625" style="0" customWidth="1"/>
    <col min="10" max="10" width="6.00390625" style="0" customWidth="1"/>
    <col min="11" max="11" width="12.625" style="0" customWidth="1"/>
    <col min="12" max="12" width="6.375" style="0" customWidth="1"/>
    <col min="13" max="13" width="12.875" style="0" customWidth="1"/>
    <col min="14" max="14" width="6.625" style="0" customWidth="1"/>
  </cols>
  <sheetData>
    <row r="2" spans="1:2" ht="15.75">
      <c r="A2" s="15" t="s">
        <v>13</v>
      </c>
      <c r="B2" s="15"/>
    </row>
    <row r="4" ht="13.5" thickBot="1"/>
    <row r="5" spans="1:14" ht="27" customHeight="1" thickBot="1">
      <c r="A5" s="23" t="s">
        <v>15</v>
      </c>
      <c r="B5" s="24"/>
      <c r="C5" s="17">
        <v>2005</v>
      </c>
      <c r="D5" s="17"/>
      <c r="E5" s="17">
        <v>2006</v>
      </c>
      <c r="F5" s="17"/>
      <c r="G5" s="17">
        <v>2007</v>
      </c>
      <c r="H5" s="17"/>
      <c r="I5" s="17">
        <v>2008</v>
      </c>
      <c r="J5" s="17"/>
      <c r="K5" s="17" t="s">
        <v>0</v>
      </c>
      <c r="L5" s="17"/>
      <c r="M5" s="18" t="s">
        <v>2</v>
      </c>
      <c r="N5" s="18"/>
    </row>
    <row r="6" spans="1:14" ht="18" customHeight="1" thickBot="1">
      <c r="A6" s="25"/>
      <c r="B6" s="26"/>
      <c r="C6" s="16" t="s">
        <v>4</v>
      </c>
      <c r="D6" s="16" t="s">
        <v>5</v>
      </c>
      <c r="E6" s="16" t="s">
        <v>4</v>
      </c>
      <c r="F6" s="16" t="s">
        <v>5</v>
      </c>
      <c r="G6" s="16" t="s">
        <v>4</v>
      </c>
      <c r="H6" s="16" t="s">
        <v>5</v>
      </c>
      <c r="I6" s="16" t="s">
        <v>4</v>
      </c>
      <c r="J6" s="16" t="s">
        <v>5</v>
      </c>
      <c r="K6" s="16" t="s">
        <v>4</v>
      </c>
      <c r="L6" s="16" t="s">
        <v>5</v>
      </c>
      <c r="M6" s="16" t="s">
        <v>6</v>
      </c>
      <c r="N6" s="16" t="s">
        <v>5</v>
      </c>
    </row>
    <row r="7" spans="1:14" ht="16.5" customHeight="1">
      <c r="A7" s="29" t="s">
        <v>9</v>
      </c>
      <c r="B7" s="30"/>
      <c r="C7" s="2">
        <f>584000+2700000</f>
        <v>3284000</v>
      </c>
      <c r="D7" s="9">
        <f>C7/C13*100</f>
        <v>38.93763338866493</v>
      </c>
      <c r="E7" s="2">
        <f>4500000+6506250</f>
        <v>11006250</v>
      </c>
      <c r="F7" s="9">
        <f>E7/E13*100</f>
        <v>50.017041581458756</v>
      </c>
      <c r="G7" s="2">
        <f>5602500+2006250+450000+300000+1650000+675000+700000+1500000</f>
        <v>12883750</v>
      </c>
      <c r="H7" s="9">
        <f>G7/G13*100</f>
        <v>47.294134921581765</v>
      </c>
      <c r="I7" s="2">
        <f>150000+150000+2250000+675000+200000+700000+1500000</f>
        <v>5625000</v>
      </c>
      <c r="J7" s="9">
        <f>I7/I13*100</f>
        <v>41.543574593796166</v>
      </c>
      <c r="K7" s="2">
        <f>600000+1275000+750000+15375000+450000+1125000+300000+3500000</f>
        <v>23375000</v>
      </c>
      <c r="L7" s="9">
        <f>K7/K13*100</f>
        <v>22.966201611318528</v>
      </c>
      <c r="M7" s="8">
        <f aca="true" t="shared" si="0" ref="M7:M12">SUM(C7,E7,G7,I7,K7)</f>
        <v>56174000</v>
      </c>
      <c r="N7" s="13">
        <f aca="true" t="shared" si="1" ref="N7:N12">SUM(D7,F7,H7,J7,L7)/5</f>
        <v>40.15171721936402</v>
      </c>
    </row>
    <row r="8" spans="1:14" ht="16.5" customHeight="1">
      <c r="A8" s="31" t="s">
        <v>10</v>
      </c>
      <c r="B8" s="32"/>
      <c r="C8" s="3">
        <f>600000+1065000+430000+1000000+35000+10000+100000+100000+240000+300000</f>
        <v>3880000</v>
      </c>
      <c r="D8" s="10">
        <f>C8/C13*100</f>
        <v>46.00426843727769</v>
      </c>
      <c r="E8" s="3">
        <f>900000+2168750+50000+30000+1000000+85000+1000000+200000+10000+800000+130000+150000+1000000+340000+60000+700000+100000+40000+25000+100000</f>
        <v>8888750</v>
      </c>
      <c r="F8" s="10">
        <f>E8/E13*100</f>
        <v>40.39422858441263</v>
      </c>
      <c r="G8" s="3">
        <f>1162050+125000+668750+50000+650000+97500+60000+550000+465000+100000+50000+135000+80000+100000+340000+1200000+900000+120000+120000+200000</f>
        <v>7173300</v>
      </c>
      <c r="H8" s="10">
        <f>G8/G13*100</f>
        <v>26.332008773298337</v>
      </c>
      <c r="I8" s="3">
        <f>50000+100000+30000+750000+50000+135000+50000+340000</f>
        <v>1505000</v>
      </c>
      <c r="J8" s="10">
        <f>I8/I13*100</f>
        <v>11.115214180206795</v>
      </c>
      <c r="K8" s="3">
        <f>900000+50000+200000+800000+255000+150000+1600000+300000+50000+3075000+90000+225000+200000+200000+2380000+500000+200000</f>
        <v>11175000</v>
      </c>
      <c r="L8" s="10">
        <f>K8/K13*100</f>
        <v>10.979563764983297</v>
      </c>
      <c r="M8" s="3">
        <f t="shared" si="0"/>
        <v>32622050</v>
      </c>
      <c r="N8" s="10">
        <f t="shared" si="1"/>
        <v>26.96505674803575</v>
      </c>
    </row>
    <row r="9" spans="1:14" ht="16.5" customHeight="1">
      <c r="A9" s="31" t="s">
        <v>11</v>
      </c>
      <c r="B9" s="32"/>
      <c r="C9" s="3">
        <f>60000+270000</f>
        <v>330000</v>
      </c>
      <c r="D9" s="10">
        <f>C9/C13*100</f>
        <v>3.9127341712117616</v>
      </c>
      <c r="E9" s="3">
        <f>600000+100000+300000</f>
        <v>1000000</v>
      </c>
      <c r="F9" s="10">
        <f>E9/E13*100</f>
        <v>4.544421722335833</v>
      </c>
      <c r="G9" s="3">
        <f>774700+200000+60000+40000+90000</f>
        <v>1164700</v>
      </c>
      <c r="H9" s="10">
        <f>G9/G13*100</f>
        <v>4.275422834436114</v>
      </c>
      <c r="I9" s="3">
        <f>20000+90000</f>
        <v>110000</v>
      </c>
      <c r="J9" s="10">
        <f>I9/I13*100</f>
        <v>0.8124076809453471</v>
      </c>
      <c r="K9" s="3">
        <f>170000+100000+2050000+60000+150000</f>
        <v>2530000</v>
      </c>
      <c r="L9" s="10">
        <f>K9/K13*100</f>
        <v>2.4857535861662408</v>
      </c>
      <c r="M9" s="3">
        <f t="shared" si="0"/>
        <v>5134700</v>
      </c>
      <c r="N9" s="10">
        <f t="shared" si="1"/>
        <v>3.206147999019059</v>
      </c>
    </row>
    <row r="10" spans="1:14" ht="30" customHeight="1">
      <c r="A10" s="19" t="s">
        <v>3</v>
      </c>
      <c r="B10" s="20"/>
      <c r="C10" s="3">
        <v>0</v>
      </c>
      <c r="D10" s="10">
        <f>C10/C13*100</f>
        <v>0</v>
      </c>
      <c r="E10" s="3">
        <f>500000+10000</f>
        <v>510000</v>
      </c>
      <c r="F10" s="10">
        <f>E10/E13*100</f>
        <v>2.3176550783912746</v>
      </c>
      <c r="G10" s="3">
        <f>300000+500000</f>
        <v>800000</v>
      </c>
      <c r="H10" s="10">
        <f>G10/G13*100</f>
        <v>2.9366688997586423</v>
      </c>
      <c r="I10" s="3">
        <f>300000+500000+200000</f>
        <v>1000000</v>
      </c>
      <c r="J10" s="10">
        <f>I10/I13*100</f>
        <v>7.385524372230429</v>
      </c>
      <c r="K10" s="3">
        <f>9200000+50000000+1500000+1400000+1000000+400000+500000</f>
        <v>64000000</v>
      </c>
      <c r="L10" s="10">
        <f>K10/K13*100</f>
        <v>62.88072312831597</v>
      </c>
      <c r="M10" s="3">
        <f t="shared" si="0"/>
        <v>66310000</v>
      </c>
      <c r="N10" s="10">
        <f t="shared" si="1"/>
        <v>15.104114295739262</v>
      </c>
    </row>
    <row r="11" spans="1:14" ht="16.5" customHeight="1">
      <c r="A11" s="33" t="s">
        <v>12</v>
      </c>
      <c r="B11" s="32"/>
      <c r="C11" s="3">
        <v>0</v>
      </c>
      <c r="D11" s="10">
        <f>C11/C13*100</f>
        <v>0</v>
      </c>
      <c r="E11" s="3">
        <v>0</v>
      </c>
      <c r="F11" s="10">
        <f>E11/E13*100</f>
        <v>0</v>
      </c>
      <c r="G11" s="3">
        <f>4920000</f>
        <v>4920000</v>
      </c>
      <c r="H11" s="10">
        <f>G11/G13*100</f>
        <v>18.060513733515652</v>
      </c>
      <c r="I11" s="3">
        <f>5000000</f>
        <v>5000000</v>
      </c>
      <c r="J11" s="10">
        <f>I11/I13*100</f>
        <v>36.92762186115214</v>
      </c>
      <c r="K11" s="3">
        <v>0</v>
      </c>
      <c r="L11" s="10">
        <f>K11/K13*100</f>
        <v>0</v>
      </c>
      <c r="M11" s="3">
        <f t="shared" si="0"/>
        <v>9920000</v>
      </c>
      <c r="N11" s="10">
        <f t="shared" si="1"/>
        <v>10.99762711893356</v>
      </c>
    </row>
    <row r="12" spans="1:14" ht="39.75" customHeight="1" thickBot="1">
      <c r="A12" s="27" t="s">
        <v>14</v>
      </c>
      <c r="B12" s="28"/>
      <c r="C12" s="4">
        <f>140000+800000</f>
        <v>940000</v>
      </c>
      <c r="D12" s="11">
        <f>C12/C13*100</f>
        <v>11.145364002845625</v>
      </c>
      <c r="E12" s="4">
        <f>600000</f>
        <v>600000</v>
      </c>
      <c r="F12" s="11">
        <f>E12/E13*100</f>
        <v>2.7266530334014996</v>
      </c>
      <c r="G12" s="4">
        <v>300000</v>
      </c>
      <c r="H12" s="11">
        <f>G12/G13*100</f>
        <v>1.101250837409491</v>
      </c>
      <c r="I12" s="4">
        <v>300000</v>
      </c>
      <c r="J12" s="11">
        <f>I12/I13*100</f>
        <v>2.2156573116691285</v>
      </c>
      <c r="K12" s="4">
        <v>700000</v>
      </c>
      <c r="L12" s="11">
        <f>K12/K13*100</f>
        <v>0.6877579092159559</v>
      </c>
      <c r="M12" s="4">
        <f t="shared" si="0"/>
        <v>2840000</v>
      </c>
      <c r="N12" s="11">
        <f t="shared" si="1"/>
        <v>3.57533661890834</v>
      </c>
    </row>
    <row r="13" spans="1:14" s="6" customFormat="1" ht="28.5" customHeight="1" thickBot="1">
      <c r="A13" s="21" t="s">
        <v>1</v>
      </c>
      <c r="B13" s="22"/>
      <c r="C13" s="5">
        <f aca="true" t="shared" si="2" ref="C13:N13">SUM(C7:C12)</f>
        <v>8434000</v>
      </c>
      <c r="D13" s="12">
        <f t="shared" si="2"/>
        <v>100</v>
      </c>
      <c r="E13" s="5">
        <f t="shared" si="2"/>
        <v>22005000</v>
      </c>
      <c r="F13" s="12">
        <f t="shared" si="2"/>
        <v>99.99999999999999</v>
      </c>
      <c r="G13" s="5">
        <f t="shared" si="2"/>
        <v>27241750</v>
      </c>
      <c r="H13" s="12">
        <f t="shared" si="2"/>
        <v>100</v>
      </c>
      <c r="I13" s="5">
        <f t="shared" si="2"/>
        <v>13540000</v>
      </c>
      <c r="J13" s="12">
        <f t="shared" si="2"/>
        <v>100</v>
      </c>
      <c r="K13" s="5">
        <f t="shared" si="2"/>
        <v>101780000</v>
      </c>
      <c r="L13" s="12">
        <f t="shared" si="2"/>
        <v>99.99999999999999</v>
      </c>
      <c r="M13" s="5">
        <f t="shared" si="2"/>
        <v>173000750</v>
      </c>
      <c r="N13" s="14">
        <f t="shared" si="2"/>
        <v>100.00000000000001</v>
      </c>
    </row>
    <row r="14" ht="12.75">
      <c r="M14" s="1"/>
    </row>
    <row r="18" ht="12.75">
      <c r="A18" t="s">
        <v>7</v>
      </c>
    </row>
    <row r="19" ht="12.75">
      <c r="A19" t="s">
        <v>8</v>
      </c>
    </row>
  </sheetData>
  <mergeCells count="14">
    <mergeCell ref="A7:B7"/>
    <mergeCell ref="A8:B8"/>
    <mergeCell ref="A9:B9"/>
    <mergeCell ref="A11:B11"/>
    <mergeCell ref="K5:L5"/>
    <mergeCell ref="M5:N5"/>
    <mergeCell ref="A10:B10"/>
    <mergeCell ref="A13:B13"/>
    <mergeCell ref="A5:B6"/>
    <mergeCell ref="C5:D5"/>
    <mergeCell ref="E5:F5"/>
    <mergeCell ref="G5:H5"/>
    <mergeCell ref="I5:J5"/>
    <mergeCell ref="A12:B12"/>
  </mergeCells>
  <printOptions/>
  <pageMargins left="0.7874015748031497" right="0.7874015748031497" top="1.1811023622047245" bottom="0.984251968503937" header="0.7086614173228347" footer="0.5118110236220472"/>
  <pageSetup horizontalDpi="600" verticalDpi="600" orientation="landscape" paperSize="9" r:id="rId1"/>
  <headerFooter alignWithMargins="0">
    <oddHeader>&amp;RZałącznik nr 1 do
"Programu Rewitalizacji  Obszarów Miejskich Czeladzi"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rafałk</dc:creator>
  <cp:keywords/>
  <dc:description/>
  <cp:lastModifiedBy>marcinł</cp:lastModifiedBy>
  <cp:lastPrinted>2005-02-25T08:34:58Z</cp:lastPrinted>
  <dcterms:created xsi:type="dcterms:W3CDTF">2005-01-31T08:11:53Z</dcterms:created>
  <dcterms:modified xsi:type="dcterms:W3CDTF">2005-02-28T10:53:31Z</dcterms:modified>
  <cp:category/>
  <cp:version/>
  <cp:contentType/>
  <cp:contentStatus/>
</cp:coreProperties>
</file>