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960" windowHeight="9045" activeTab="0"/>
  </bookViews>
  <sheets>
    <sheet name="DOCHODY ZAŁ 1" sheetId="1" r:id="rId1"/>
    <sheet name="WYDATKI ZAŁ 2" sheetId="2" r:id="rId2"/>
    <sheet name="Źródła pokr nied zał 3" sheetId="3" r:id="rId3"/>
    <sheet name="INWESTYCJE ZAŁ 4" sheetId="4" r:id="rId4"/>
    <sheet name="DOTACJE ZAŁ 5" sheetId="5" r:id="rId5"/>
    <sheet name="ZAD ZLEC ZAŁ 6" sheetId="6" r:id="rId6"/>
    <sheet name="ZAD ZLEC POR ZAŁ 7" sheetId="7" r:id="rId7"/>
    <sheet name="ZAD JED SAM POR ZAŁ 8" sheetId="8" r:id="rId8"/>
    <sheet name="DOCH ZLEC ZAŁ 9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<sst xmlns="http://schemas.openxmlformats.org/spreadsheetml/2006/main" count="1125" uniqueCount="467">
  <si>
    <r>
      <t>Kanalizacja Dolnej Węgrody wraz z wymianą wodociągów (</t>
    </r>
    <r>
      <rPr>
        <sz val="8"/>
        <rFont val="Arial"/>
        <family val="2"/>
      </rPr>
      <t>zgodnie z częścią opisową plan</t>
    </r>
    <r>
      <rPr>
        <sz val="10"/>
        <rFont val="Arial"/>
        <family val="2"/>
      </rPr>
      <t>u)</t>
    </r>
  </si>
  <si>
    <t>34.</t>
  </si>
  <si>
    <t>35.</t>
  </si>
  <si>
    <t>36.</t>
  </si>
  <si>
    <t>ZAKUPY INWESTYCYJNE</t>
  </si>
  <si>
    <t>37.</t>
  </si>
  <si>
    <t>zakup gruntów</t>
  </si>
  <si>
    <t>zakupy inwestycyjne - Straż Miejska</t>
  </si>
  <si>
    <t>zakupy inwest.- oświata</t>
  </si>
  <si>
    <t>P1</t>
  </si>
  <si>
    <t>41.</t>
  </si>
  <si>
    <t>zakupy inwestycyjne MOPS</t>
  </si>
  <si>
    <t>MOPS</t>
  </si>
  <si>
    <t>42.</t>
  </si>
  <si>
    <t>zakupy inwestycyjne SENIOR</t>
  </si>
  <si>
    <t>SENIOR</t>
  </si>
  <si>
    <t>43.</t>
  </si>
  <si>
    <t>zakupy inwestycyjne - świetlice</t>
  </si>
  <si>
    <t>44.</t>
  </si>
  <si>
    <t>zakupy inwestycyjne - MOSiR</t>
  </si>
  <si>
    <t>MOSIR</t>
  </si>
  <si>
    <t>45.</t>
  </si>
  <si>
    <t>zakupy inwestycyjne ZBK</t>
  </si>
  <si>
    <t>46.</t>
  </si>
  <si>
    <t>dosprzętowienie ZIK</t>
  </si>
  <si>
    <t>UMC razem</t>
  </si>
  <si>
    <t>kredyty</t>
  </si>
  <si>
    <t>pożyczki</t>
  </si>
  <si>
    <t>PFOŚiGW</t>
  </si>
  <si>
    <r>
      <t>&gt;</t>
    </r>
    <r>
      <rPr>
        <sz val="8"/>
        <rFont val="Arial CE"/>
        <family val="2"/>
      </rPr>
      <t>na P 1 - termomodernizacja</t>
    </r>
  </si>
  <si>
    <r>
      <t>&gt;</t>
    </r>
    <r>
      <rPr>
        <sz val="8"/>
        <rFont val="Arial CE"/>
        <family val="0"/>
      </rPr>
      <t>na</t>
    </r>
    <r>
      <rPr>
        <sz val="8"/>
        <rFont val="Arial CE"/>
        <family val="2"/>
      </rPr>
      <t xml:space="preserve"> P 9 - termomodernizacja</t>
    </r>
  </si>
  <si>
    <r>
      <t>&gt;</t>
    </r>
    <r>
      <rPr>
        <sz val="8"/>
        <rFont val="Arial CE"/>
        <family val="2"/>
      </rPr>
      <t>na P 10 - termomodernizacja</t>
    </r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</si>
  <si>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</si>
  <si>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</t>
  </si>
  <si>
    <t xml:space="preserve">Zasiłki i pomoc w naturze oraz składki na ubezpieczenie społeczne </t>
  </si>
  <si>
    <t>Usługi opiekuńcze i specjalistyczne usługi opiekuńcze</t>
  </si>
  <si>
    <t>Wynagrodzenia osobowe pracowników wraz z pochodnymi</t>
  </si>
  <si>
    <t>Pozostałe wydatki bieżące</t>
  </si>
  <si>
    <t xml:space="preserve">      </t>
  </si>
  <si>
    <t xml:space="preserve">DOTACJE CELOWE PRZEKAZANE Z BUDŻETU PAŃSTWA NA ZADANIA BIEŻĄCE REALIZOWANE PRZEZ GMINĘ NA PODSTAWIE POROZUMIEŃ Z ORGANAMI ADMINISTRACJI RZĄDOWEJ      </t>
  </si>
  <si>
    <t>Dotacje celowe otrzymane z budżetu państwa na zadania bieżące realizowane przez gminę na podstawie porozumień z organami administracji rządowej</t>
  </si>
  <si>
    <t xml:space="preserve">WYDATKI </t>
  </si>
  <si>
    <t>OGÓŁEM WYDATKI</t>
  </si>
  <si>
    <t xml:space="preserve">DOTACJE CELOWE OTRZYMANE NA ZADANIA BIEŻĄCE REALIZOWANE NA PODSTAWIE POROZUMIEŃ MIĘDZY JEDNOSTAMI SAMORZĄDU TERYTORIALNEGO </t>
  </si>
  <si>
    <t>Dotacje celowe otrzymane z powiatu na zadania bieżące realizowane na podstawie porozumień /umów/ między jednostkami samorządu terytorialnego</t>
  </si>
  <si>
    <t>Obrona cywilna</t>
  </si>
  <si>
    <t>WYDATKI OGÓŁEM</t>
  </si>
  <si>
    <t>Drogi publiczne  powiatowe</t>
  </si>
  <si>
    <t>DOCHODY OGÓŁEM</t>
  </si>
  <si>
    <t>Urzędy Wojewódzkie</t>
  </si>
  <si>
    <t>Dochody budżetu państwa związane z realizacją zadań zlecanych jednostkom samorządu terytorialnego</t>
  </si>
  <si>
    <t>Usługi opiekuńcze i specjalistczne usługi opiekuńcze</t>
  </si>
  <si>
    <r>
      <t xml:space="preserve">dotacja przedmiotowa </t>
    </r>
    <r>
      <rPr>
        <sz val="10"/>
        <rFont val="Arial CE"/>
        <family val="2"/>
      </rPr>
      <t xml:space="preserve">na bieżące utrzymanie dróg powiatowych </t>
    </r>
  </si>
  <si>
    <r>
      <t xml:space="preserve">dotacja przedmiotowa </t>
    </r>
    <r>
      <rPr>
        <sz val="10"/>
        <rFont val="Arial CE"/>
        <family val="2"/>
      </rPr>
      <t xml:space="preserve">na bieżące utrzymanie dróg gminnych </t>
    </r>
  </si>
  <si>
    <r>
      <t xml:space="preserve">dotacja przedmiotowa </t>
    </r>
    <r>
      <rPr>
        <sz val="10"/>
        <rFont val="Arial CE"/>
        <family val="2"/>
      </rPr>
      <t>na bieżące utrzymanie cmentarza komunalnego</t>
    </r>
  </si>
  <si>
    <r>
      <t xml:space="preserve">dotacja przedmiotowa </t>
    </r>
    <r>
      <rPr>
        <sz val="10"/>
        <rFont val="Arial CE"/>
        <family val="2"/>
      </rPr>
      <t>na bieżące oczyszczanie miasta</t>
    </r>
  </si>
  <si>
    <r>
      <t xml:space="preserve">dotacja przedmiotowa </t>
    </r>
    <r>
      <rPr>
        <sz val="10"/>
        <rFont val="Arial CE"/>
        <family val="2"/>
      </rPr>
      <t>na utrzymanie zieleni w mieście</t>
    </r>
  </si>
  <si>
    <r>
      <t xml:space="preserve">dotacja przedmiotowa </t>
    </r>
    <r>
      <rPr>
        <sz val="10"/>
        <rFont val="Arial CE"/>
        <family val="2"/>
      </rPr>
      <t>na usuwanie wód deszczowych</t>
    </r>
  </si>
  <si>
    <r>
      <t xml:space="preserve">dotacja przedmiotowa </t>
    </r>
    <r>
      <rPr>
        <sz val="10"/>
        <rFont val="Arial CE"/>
        <family val="2"/>
      </rPr>
      <t>na remonty kanalizacji deszczowej</t>
    </r>
  </si>
  <si>
    <r>
      <t xml:space="preserve">dotacja przedmiotowa </t>
    </r>
    <r>
      <rPr>
        <sz val="10"/>
        <rFont val="Arial CE"/>
        <family val="2"/>
      </rPr>
      <t>na wodę na basen</t>
    </r>
  </si>
  <si>
    <r>
      <t xml:space="preserve">dotacja przedmiotowa </t>
    </r>
    <r>
      <rPr>
        <sz val="10"/>
        <rFont val="Arial CE"/>
        <family val="2"/>
      </rPr>
      <t xml:space="preserve">na oświetlenie placów i dróg </t>
    </r>
  </si>
  <si>
    <r>
      <t xml:space="preserve">dotacja przedmiotowa </t>
    </r>
    <r>
      <rPr>
        <sz val="10"/>
        <rFont val="Arial CE"/>
        <family val="2"/>
      </rPr>
      <t>na remonty i awarie w budynkach szkolnych</t>
    </r>
  </si>
  <si>
    <r>
      <t xml:space="preserve">dotacja przedmiotowa </t>
    </r>
    <r>
      <rPr>
        <sz val="10"/>
        <rFont val="Arial CE"/>
        <family val="2"/>
      </rPr>
      <t xml:space="preserve">na remonty i awarie w budynkach gimnazjów </t>
    </r>
  </si>
  <si>
    <t>3.DOTACJE NA ZADANIA REALIZOWANE NA PODSTAWIE POROZUMIEŃ - POWIAT</t>
  </si>
  <si>
    <t xml:space="preserve">Dotacja na utrzymanie gotowości bojowej dla OSP  </t>
  </si>
  <si>
    <t>5.DOTACJE DLA JEDNOSTEK PRZEKAZYWANE NA PODSTAWIE USTAW</t>
  </si>
  <si>
    <r>
      <t xml:space="preserve">dotacja przedmiotowa </t>
    </r>
    <r>
      <rPr>
        <sz val="10"/>
        <rFont val="Arial CE"/>
        <family val="2"/>
      </rPr>
      <t>na podlewanie zieleni</t>
    </r>
  </si>
  <si>
    <t xml:space="preserve">PRZYCHODY </t>
  </si>
  <si>
    <t xml:space="preserve">4.DOTACJE DLA ORGANIZACJI POZARZĄDOWYCH I INNYCH PODMIOTÓW </t>
  </si>
  <si>
    <t xml:space="preserve">  REALIZUJĄCYCH ZADANIA POŻYTKU PUBLICZNEGO</t>
  </si>
  <si>
    <t>BEZPIECZEŃSTWO PUBLICZNE I OCHRONA PRZECIWPOŻAROWA</t>
  </si>
  <si>
    <t>nazwa i lokalizacja zadania</t>
  </si>
  <si>
    <t>nakłady ogółem</t>
  </si>
  <si>
    <t>UMC</t>
  </si>
  <si>
    <t>Przychody z zaciągniętych pożyczek i kredytów na rynku krajowym</t>
  </si>
  <si>
    <t xml:space="preserve">Dotacja podmiotowa z budżetu dla instytucji kultury - BIBLIOTEKA </t>
  </si>
  <si>
    <t xml:space="preserve">PLAN </t>
  </si>
  <si>
    <t xml:space="preserve">Dotacja celowa dla Powiatu na zadania realizowane na podstawie porozumień </t>
  </si>
  <si>
    <r>
      <t xml:space="preserve">dotacja przedmiotowa </t>
    </r>
    <r>
      <rPr>
        <sz val="10"/>
        <rFont val="Arial CE"/>
        <family val="2"/>
      </rPr>
      <t>na remonty i awarie w budynkach przedszkoli</t>
    </r>
  </si>
  <si>
    <t>WYDATKI</t>
  </si>
  <si>
    <t xml:space="preserve">DZIAŁ </t>
  </si>
  <si>
    <t>ROZDZIAŁ</t>
  </si>
  <si>
    <t>Wydatki bieżące</t>
  </si>
  <si>
    <t>TRANSPORT I ŁĄCZNOŚĆ</t>
  </si>
  <si>
    <t>ADMINISTRACJA PUBLICZNA</t>
  </si>
  <si>
    <t>§</t>
  </si>
  <si>
    <t>DZIAŁALNOŚĆ USŁUGOWA</t>
  </si>
  <si>
    <t>Cmentarze</t>
  </si>
  <si>
    <t>DZIAŁ</t>
  </si>
  <si>
    <t>ZIK</t>
  </si>
  <si>
    <t>ZBK</t>
  </si>
  <si>
    <t>WOLNE ŚRODKI</t>
  </si>
  <si>
    <t>Drogi publiczne powiatowe</t>
  </si>
  <si>
    <t>Wpływy z usług</t>
  </si>
  <si>
    <t>ROZCHODY</t>
  </si>
  <si>
    <t>POMOC SPOŁECZNA</t>
  </si>
  <si>
    <t xml:space="preserve">    </t>
  </si>
  <si>
    <t>WYSZCZEGÓLNIENIE</t>
  </si>
  <si>
    <t>KWOTA</t>
  </si>
  <si>
    <t>Spłaty otrzymanych krajowych pożyczek i kredytów</t>
  </si>
  <si>
    <t>ZESTAWIENIE UDZIELANYCH PRZEZ GMINĘ DOTACJI</t>
  </si>
  <si>
    <t>RAZEM</t>
  </si>
  <si>
    <t>RAZEM DOTACJE</t>
  </si>
  <si>
    <t>DOCHODY</t>
  </si>
  <si>
    <t>Urzędy wojewódzkie</t>
  </si>
  <si>
    <t>PLAN DOCHODÓW I WYDATKÓW ZWIĄZANYCH Z REALIZACJĄ ZADAŃ  ZLECONYCH Z ZAKRESU ADMINISTRACJI RZĄDOWEJ   NA 2005 ROK</t>
  </si>
  <si>
    <t>Świadczenia rodzinne oraz składki na ubezpieczenia emerytalne i rentowe z ubezpieczenia społecznego</t>
  </si>
  <si>
    <t>PLAN DOCHODÓW I WYDATKÓW ZWIĄZANYCH Z REALIZACJĄ PRZEZ GMINĘ ZADAŃ  NA PODSTAWIE POROZUMIEŃ Z ORGANAMI ADMINISTRACJI RZĄDOWEJ  NA 2005 ROK</t>
  </si>
  <si>
    <t>PLANOWANE DOCHODY I WYDATKI ZWIĄZANE Z REALIZACJĄ PRZEZ GMINĘ ZADAŃ NA PODSTAWIE POROZUMIEŃ MIĘDZY JEDNOSTKAMI SAMORZĄDU TERYTORIALNEGO NA 2005 ROK</t>
  </si>
  <si>
    <t>PLAN</t>
  </si>
  <si>
    <t>W Y S Z C Z E G Ó L N I E N I E</t>
  </si>
  <si>
    <t>w zł</t>
  </si>
  <si>
    <t>2</t>
  </si>
  <si>
    <t>RAZEM  DOCHODY WŁASNE</t>
  </si>
  <si>
    <t>GOSPODARKA MIESZKANIOWA</t>
  </si>
  <si>
    <t>DOCHODY Z MAJĄTKU GMINY</t>
  </si>
  <si>
    <t>Dochody z opłat za zarząd, użytkowanie i użytkowanie wieczyste nieruchomości</t>
  </si>
  <si>
    <t>Dochody z najmu i dzierżawy składników majątkowych Skarbu Państwa lub jednostek samorządu terytorialnego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</si>
  <si>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</si>
  <si>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</si>
  <si>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 xml:space="preserve">Odsetki od nieterminowych wpłat </t>
  </si>
  <si>
    <t>OPŁATY LOKALNE</t>
  </si>
  <si>
    <t xml:space="preserve">Wpływy z opłat za korzystanie z cmentarza </t>
  </si>
  <si>
    <t>Wpływy z opłaty administracyjnej za czynności urzędowe</t>
  </si>
  <si>
    <t>Wpływy z opłat za koncesje i licencje</t>
  </si>
  <si>
    <t>DOCHODY REALIZOWANE PRZEZ JEDNOSTKĘ - URZĄD</t>
  </si>
  <si>
    <t xml:space="preserve">Wpływy z  usług za ksero </t>
  </si>
  <si>
    <t>BEZPIECZEŃSTWO PUBLICZNE I OCHRONA P/POŻ</t>
  </si>
  <si>
    <t>DOCHODY Z KAR PIENIĘŻNYCH I GRZYWIEN</t>
  </si>
  <si>
    <t>Grzywny, mandaty i inne kary pieniężne od ludności</t>
  </si>
  <si>
    <t>DOCHODY OD OSÓB PRAWNYCH , OD OSÓB FIZYCZNYCH I OD INNYCH JEDNOSTEK NIE POSIADAJĄCYCH OSOBOWOŚCI PRAWNEJ</t>
  </si>
  <si>
    <t>PODATKI</t>
  </si>
  <si>
    <t>Podatek opłacany w formie karty podatkowej</t>
  </si>
  <si>
    <t xml:space="preserve">Podatek od nieruchomości </t>
  </si>
  <si>
    <t>Podatek rolny</t>
  </si>
  <si>
    <t>Podatek od środków transportowych</t>
  </si>
  <si>
    <t xml:space="preserve">Podatek od spadków i darowizn </t>
  </si>
  <si>
    <t>Podatek od posiadania psów</t>
  </si>
  <si>
    <t>Podatek od czynności cywilnoprawnych</t>
  </si>
  <si>
    <t>OPŁATY</t>
  </si>
  <si>
    <t>Opłata skarbowa</t>
  </si>
  <si>
    <t>Opłata targowa</t>
  </si>
  <si>
    <t>Opłaty za umieszczanie reklam</t>
  </si>
  <si>
    <t>Opłaty za zezwolenia na sprzedaż napojów alkoholowych</t>
  </si>
  <si>
    <t xml:space="preserve">UDZIAŁY GMIN W PODATKACH STANOWIĄCYCH DOCHÓD BUDŻETU PAŃSTWA </t>
  </si>
  <si>
    <t>Udział w podatku dochodowym od osób fizycznych</t>
  </si>
  <si>
    <t>Udział w podatku dochodowym od osób prawnych</t>
  </si>
  <si>
    <t>OPŁATY PROLONGACYJNE ORAZ ODSETKI OD NIETERMINOWO REGULOWANYCH NALEŻNOŚCI</t>
  </si>
  <si>
    <t xml:space="preserve">Odsetki i opłata prolonacyjna </t>
  </si>
  <si>
    <t>RÓŻNE ROZLICZENIA</t>
  </si>
  <si>
    <t>SUBWENCJE</t>
  </si>
  <si>
    <t>Część oświatowa subwencji ogólnej dla jednostek samorządu terytorialnego</t>
  </si>
  <si>
    <t>ODSETKI OD ŚRODKÓW FINANSOWYCH GROMADZONYCH NA RACHUNKACH BANKOWYCH</t>
  </si>
  <si>
    <t>INNE DOCHODY</t>
  </si>
  <si>
    <t>OŚWIATA I WYCHOWANIE</t>
  </si>
  <si>
    <t>DOCHODY REALIZOWANE PRZEZ JEDNOSTKI BUDŻETOWE OŚWIATY</t>
  </si>
  <si>
    <t xml:space="preserve">Odpłatność za wyżywienie i opłata stała w przedszkolach </t>
  </si>
  <si>
    <t>DOCHODY REALIZOWANE PRZEZ JEDNOSTKĘ BUDŻETOWĄ - "SENIOR"</t>
  </si>
  <si>
    <t>Odpłatność pensjonariuszy</t>
  </si>
  <si>
    <t>DOCHODY REALIZOWANE PRZEZ JEDNOSTKĘ BUDŻETOWĄ - MOPS</t>
  </si>
  <si>
    <t>Zasiłki celowe zwrotne</t>
  </si>
  <si>
    <t>Odpłatność za usługi opiekuńcze</t>
  </si>
  <si>
    <t>DOTACJE CELOWE OTRZYMANE Z BUDŻETU PAŃSTWA NA REALIZACJĘ WŁASNYCH ZADAŃ BIEŻĄCYCH GMIN /ZWIĄZKÓW GMIN/</t>
  </si>
  <si>
    <t>EDUKACYJNA OPIEKA WYCHOWAWCZA</t>
  </si>
  <si>
    <t>Odpłatność za wyżywienie w świetlicach szkolnych</t>
  </si>
  <si>
    <t>Odpłatność rodziców za kolonie</t>
  </si>
  <si>
    <t>DOTACJE OTRZYMANE Z FUNDUSZY CELOWYCH NA REALIZACJĘ ZADAŃ BIEŻĄCYCH JEDNOSTEK SEKTORA FINANSÓW PUBLICZNYCH</t>
  </si>
  <si>
    <t>GOSPODARKA KOMUNALNA I OCHRONA ŚRODOWISKA</t>
  </si>
  <si>
    <t>WPŁYWY Z OPŁATY PRODUKTOWEJ</t>
  </si>
  <si>
    <t>KULTURA FIZYCZNA I SPORT</t>
  </si>
  <si>
    <t>DOCHODY REALIZOWANE PRZEZ JEDNOSTKĘ BUDŻETOWĄ - MOSiR</t>
  </si>
  <si>
    <t>Dochody z najmu</t>
  </si>
  <si>
    <t xml:space="preserve"> </t>
  </si>
  <si>
    <t>PLAN WYDATKÓW WŁASNYCH BUDŻETU MIASTA CZELADŹ NA 2005 ROK</t>
  </si>
  <si>
    <t>WYDATKI  WŁASNE</t>
  </si>
  <si>
    <t>WYDATKI WŁASNE OGÓŁEM , W  TYM :</t>
  </si>
  <si>
    <t>WYDATKI BIEŻĄCE</t>
  </si>
  <si>
    <t>WYDATKI MAJĄTKOWE</t>
  </si>
  <si>
    <t>ROZCHODY OGÓŁEM, W TYM :</t>
  </si>
  <si>
    <t>SPŁATA RAT POŻYCZEK I KREDYTÓW</t>
  </si>
  <si>
    <t>PRZYCHODY OGÓŁEM, W TYM:</t>
  </si>
  <si>
    <t>KREDYTY I POŻYCZKI OTRZYMANE RAZEM, W TYM :</t>
  </si>
  <si>
    <t xml:space="preserve">KREDYTY </t>
  </si>
  <si>
    <t>&gt;Adaptacja budynku po Szpitalu Psychiatrycznym</t>
  </si>
  <si>
    <t>&gt;Wykonanie kompleksu boisk SP 7</t>
  </si>
  <si>
    <t xml:space="preserve">&gt;Termomodernizacja przedszkola P 1 </t>
  </si>
  <si>
    <t>&gt;Termomodernizacja przedszkola P 9</t>
  </si>
  <si>
    <t>&gt;Termomodernizacja przedszkola P 10</t>
  </si>
  <si>
    <t>&gt;Zmiana sposobu ogrzewania SP 1</t>
  </si>
  <si>
    <t>&gt;Kanalizacja 21 Listopada</t>
  </si>
  <si>
    <t>POŻYCZKI</t>
  </si>
  <si>
    <t>DOCHODY I PRZYCHODY-WYDATKI I ROZCHODY</t>
  </si>
  <si>
    <t>010</t>
  </si>
  <si>
    <t>ROLNICTWO I ŁOWIECTWO</t>
  </si>
  <si>
    <t>01030</t>
  </si>
  <si>
    <t xml:space="preserve">IZBY ROLNICZE </t>
  </si>
  <si>
    <r>
      <t>WYDATKI BIEŻĄCE</t>
    </r>
    <r>
      <rPr>
        <sz val="8"/>
        <rFont val="Arial CE"/>
        <family val="2"/>
      </rPr>
      <t xml:space="preserve"> </t>
    </r>
  </si>
  <si>
    <t>01095</t>
  </si>
  <si>
    <t>POZOSTAŁA DZIAŁALNOŚĆ</t>
  </si>
  <si>
    <t xml:space="preserve">WYDATKI BIEŻĄCE </t>
  </si>
  <si>
    <t>LOKALNY TRANSPORT ZBIOROWY</t>
  </si>
  <si>
    <r>
      <t>WYDATKI BIEŻĄCE</t>
    </r>
    <r>
      <rPr>
        <sz val="8"/>
        <rFont val="Arial CE"/>
        <family val="2"/>
      </rPr>
      <t>- wpłaty na rzecz KZK GOP</t>
    </r>
  </si>
  <si>
    <t xml:space="preserve">WYDATKI BIEŻĄCE, w tym; </t>
  </si>
  <si>
    <r>
      <t xml:space="preserve">dotacja przedmiotowa </t>
    </r>
    <r>
      <rPr>
        <sz val="8"/>
        <rFont val="Arial CE"/>
        <family val="2"/>
      </rPr>
      <t>dla zakładu budżetowego ZIK na utrzymanie dróg powiatowych</t>
    </r>
  </si>
  <si>
    <t>DROGI PUBLICZNE GMINNE</t>
  </si>
  <si>
    <t xml:space="preserve">WYDATKI BIEŻĄCE, w tym </t>
  </si>
  <si>
    <r>
      <t xml:space="preserve">dotacja przedmiotowa </t>
    </r>
    <r>
      <rPr>
        <sz val="8"/>
        <rFont val="Arial CE"/>
        <family val="2"/>
      </rPr>
      <t xml:space="preserve">dla zakładu budżetowego ZIK na utrzymanie dróg gminnych </t>
    </r>
  </si>
  <si>
    <t xml:space="preserve">GOSPODARKA MIESZKANIOWA  </t>
  </si>
  <si>
    <t>ZAKŁADY GOSPODARKI MIESZKANIOWEJ  ZBK</t>
  </si>
  <si>
    <t>WYDATKI MAJĄTKOWE, w tym :</t>
  </si>
  <si>
    <t>GOSPODARKA GRUNTAMI I NIERUCHOMOŚCIAMI</t>
  </si>
  <si>
    <r>
      <t xml:space="preserve">WYDATKI MAJĄTKOWE </t>
    </r>
    <r>
      <rPr>
        <sz val="8"/>
        <rFont val="Arial CE"/>
        <family val="2"/>
      </rPr>
      <t xml:space="preserve"> - zakupy nieruchomości </t>
    </r>
  </si>
  <si>
    <t xml:space="preserve">DZIAŁALNOŚĆ USŁUGOWA </t>
  </si>
  <si>
    <t>PLANY ZAGOSPODAROWANIA PRZESTRZENNEGO</t>
  </si>
  <si>
    <t>PRACE GEODEZYJNE I KARTOGRAFICZNE /NIEINWESTYCYJNE/</t>
  </si>
  <si>
    <r>
      <t>WYDATKI BIEŻĄCE</t>
    </r>
    <r>
      <rPr>
        <sz val="10"/>
        <rFont val="Arial CE"/>
        <family val="2"/>
      </rPr>
      <t xml:space="preserve"> </t>
    </r>
  </si>
  <si>
    <t>CMENTARZE</t>
  </si>
  <si>
    <r>
      <t>WYDATKI BIEŻĄCE, w tym</t>
    </r>
    <r>
      <rPr>
        <sz val="10"/>
        <rFont val="Arial CE"/>
        <family val="2"/>
      </rPr>
      <t xml:space="preserve"> </t>
    </r>
  </si>
  <si>
    <r>
      <t xml:space="preserve">&gt;dotacja przedmiotowa </t>
    </r>
    <r>
      <rPr>
        <sz val="8"/>
        <rFont val="Arial CE"/>
        <family val="2"/>
      </rPr>
      <t>dla zakładu budżetowego ZIK na utrzymanie cmentarza komunalnego</t>
    </r>
  </si>
  <si>
    <t xml:space="preserve">RADY GMIN  /MIAST I MIAST NA PRAWACH POWIATU/ </t>
  </si>
  <si>
    <t xml:space="preserve">URZĘDY GMIN/MIAST I MIAST NA PRAWACH POWIATU </t>
  </si>
  <si>
    <t>WYDATKI BIEŻĄCE , w tym :</t>
  </si>
  <si>
    <r>
      <t>wynagrodzenia i pochodne</t>
    </r>
    <r>
      <rPr>
        <sz val="10"/>
        <rFont val="Arial CE"/>
        <family val="2"/>
      </rPr>
      <t xml:space="preserve">  </t>
    </r>
  </si>
  <si>
    <t xml:space="preserve">&gt;wynagrodzenia osobowe </t>
  </si>
  <si>
    <t xml:space="preserve">&gt;składki na ubezpieczenia społeczne </t>
  </si>
  <si>
    <t>&gt;składki na Fundusz Pracy</t>
  </si>
  <si>
    <t>&gt;dodatkowe wynagrodzenie roczne</t>
  </si>
  <si>
    <t>odpisy na zakład. fund.świadczeń socjalnych</t>
  </si>
  <si>
    <r>
      <t xml:space="preserve">pozostałe wydatki bieżące </t>
    </r>
    <r>
      <rPr>
        <sz val="8"/>
        <rFont val="Arial CE"/>
        <family val="2"/>
      </rPr>
      <t xml:space="preserve"> </t>
    </r>
  </si>
  <si>
    <t>zakupy komputerów, oprogramowania i oprzyrządowania</t>
  </si>
  <si>
    <t>POZOSTAŁA  DZIAŁALNOŚĆ</t>
  </si>
  <si>
    <t>System Elektronicznej Komunikacji Administracji Publicznej</t>
  </si>
  <si>
    <t>OCHOTNICZE STRAŻE POŻARNE</t>
  </si>
  <si>
    <r>
      <t xml:space="preserve">dotacja </t>
    </r>
    <r>
      <rPr>
        <sz val="10"/>
        <rFont val="Arial CE"/>
        <family val="0"/>
      </rPr>
      <t>na utrzymanie gotowości bojowej</t>
    </r>
  </si>
  <si>
    <t>OBRONA CYWILNA</t>
  </si>
  <si>
    <t xml:space="preserve">STRAŻ MIEJSKA </t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</si>
  <si>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</si>
  <si>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</si>
  <si>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WYDATKI BIEŻĄCE, w tym :</t>
  </si>
  <si>
    <t xml:space="preserve">wynagrodzenia i pochodne  </t>
  </si>
  <si>
    <t>OBSŁUGA DŁUGU PUBLICZNEGO</t>
  </si>
  <si>
    <t xml:space="preserve">WYDATKI BIEŻĄCE, w tym :  </t>
  </si>
  <si>
    <t>wydatki na obsługę długu</t>
  </si>
  <si>
    <t>wydatki z tytułu poręczeń i gwarancji</t>
  </si>
  <si>
    <t xml:space="preserve">RÓŻNE ROZLICZENIA </t>
  </si>
  <si>
    <t>REZERWY OGÓLNE I CELOWE</t>
  </si>
  <si>
    <r>
      <t>WYDATKI BIEŻĄCE -</t>
    </r>
    <r>
      <rPr>
        <sz val="8"/>
        <rFont val="Arial CE"/>
        <family val="2"/>
      </rPr>
      <t xml:space="preserve"> rezerwa</t>
    </r>
  </si>
  <si>
    <t>SZKOŁY PODSTAWOWE</t>
  </si>
  <si>
    <r>
      <t>wynagrodzenia i pochodne</t>
    </r>
    <r>
      <rPr>
        <sz val="8"/>
        <rFont val="Arial CE"/>
        <family val="2"/>
      </rPr>
      <t xml:space="preserve">  </t>
    </r>
  </si>
  <si>
    <t>&gt;wynagrodzenia osobowe</t>
  </si>
  <si>
    <t>&gt;składki na PFRON</t>
  </si>
  <si>
    <t xml:space="preserve">dotacja przedmiotowa dla Zakładu Budżetowego ZBK na remonty i awarie w budynkach szkolnych </t>
  </si>
  <si>
    <t>WYDATKI MAJĄTKOWE w tym:</t>
  </si>
  <si>
    <t>&gt;dotacja inwestycyjna dla ZBK na SP1 zmiana sposobu ogrzewania</t>
  </si>
  <si>
    <t>&gt;dotacja inwestycyjna dla ZBK na SP 7 budowa kompleksu boisk</t>
  </si>
  <si>
    <t xml:space="preserve">PRZEDSZKOLA </t>
  </si>
  <si>
    <r>
      <t>wynagrodzenia i pochodne</t>
    </r>
    <r>
      <rPr>
        <sz val="8"/>
        <rFont val="Arial CE"/>
        <family val="2"/>
      </rPr>
      <t xml:space="preserve"> - </t>
    </r>
  </si>
  <si>
    <t>odpis na fundusz socjalny</t>
  </si>
  <si>
    <t xml:space="preserve">dotacja przedmiotowa dla Zakładu Budżetowego ZBK na remonty i awarie w budynkach przedszkoli </t>
  </si>
  <si>
    <r>
      <t>&gt;dotacja inwestycyjna</t>
    </r>
    <r>
      <rPr>
        <sz val="8"/>
        <rFont val="Arial CE"/>
        <family val="2"/>
      </rPr>
      <t xml:space="preserve"> dla ZBK na P 1 - termomodernizacja</t>
    </r>
  </si>
  <si>
    <r>
      <t>&gt;dotacja inwestycyjna</t>
    </r>
    <r>
      <rPr>
        <sz val="8"/>
        <rFont val="Arial CE"/>
        <family val="2"/>
      </rPr>
      <t xml:space="preserve"> dla ZBK na P 9 - termomodernizacja</t>
    </r>
  </si>
  <si>
    <r>
      <t xml:space="preserve">&gt;dotacja inwestycyjna </t>
    </r>
    <r>
      <rPr>
        <sz val="8"/>
        <rFont val="Arial CE"/>
        <family val="2"/>
      </rPr>
      <t>dla ZBK na P 10 - termomodernizacja</t>
    </r>
  </si>
  <si>
    <r>
      <t>&gt;</t>
    </r>
    <r>
      <rPr>
        <b/>
        <sz val="8"/>
        <rFont val="Arial CE"/>
        <family val="0"/>
      </rPr>
      <t>dotacja inwestycyjna</t>
    </r>
    <r>
      <rPr>
        <sz val="8"/>
        <rFont val="Arial CE"/>
        <family val="0"/>
      </rPr>
      <t xml:space="preserve"> dla ZBK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>na P 7 - termomodernizacja</t>
    </r>
  </si>
  <si>
    <r>
      <t>&gt;</t>
    </r>
    <r>
      <rPr>
        <b/>
        <sz val="8"/>
        <rFont val="Arial CE"/>
        <family val="0"/>
      </rPr>
      <t>zakupy inwestycyjne</t>
    </r>
    <r>
      <rPr>
        <sz val="8"/>
        <rFont val="Arial CE"/>
        <family val="0"/>
      </rPr>
      <t>-</t>
    </r>
    <r>
      <rPr>
        <sz val="8"/>
        <rFont val="Arial CE"/>
        <family val="2"/>
      </rPr>
      <t xml:space="preserve"> zakup wyparzaczki dla P1</t>
    </r>
  </si>
  <si>
    <t>PRZEDSZKOLA (ODDZIAŁ PRZY SZKOLE NR 3)</t>
  </si>
  <si>
    <t>GIMNAZJA</t>
  </si>
  <si>
    <t xml:space="preserve">dotacja przedmiotowa dla Zakładu Budżetowego ZBK na remonty i awarie w budynkach gimnazjów </t>
  </si>
  <si>
    <t>KOMISJE EGZAMINACYJNE</t>
  </si>
  <si>
    <t>OCHRONA ZDROWIA</t>
  </si>
  <si>
    <t>PRZECIWDZIAŁANIE  ALKOHOLIZMOWI</t>
  </si>
  <si>
    <r>
      <t>dotacje celowe</t>
    </r>
    <r>
      <rPr>
        <sz val="10"/>
        <rFont val="Arial CE"/>
        <family val="2"/>
      </rPr>
      <t xml:space="preserve"> </t>
    </r>
  </si>
  <si>
    <t>&gt;dla powiatu na zadania realizowane na podstawie porozumień</t>
  </si>
  <si>
    <t>&gt;na finansowanie lub dofinansowanie zadań zleconych do realizacji stowarzyszeniom w zakresie przeciwdziałania patologiom społecznym</t>
  </si>
  <si>
    <t>IZBY  WYTRZEŹWIEŃ</t>
  </si>
  <si>
    <t xml:space="preserve">POMOC SPOŁECZNA </t>
  </si>
  <si>
    <t>PLACÓWKI OPIEKUŃCZO WYCHOWAWCZE</t>
  </si>
  <si>
    <t>OŚRODKI WSPARCIA</t>
  </si>
  <si>
    <t>WYDATKI MAJĄTKOWE -zakupy inwestycyjne</t>
  </si>
  <si>
    <r>
      <t xml:space="preserve">WYDATKI BIEŻĄCE  - </t>
    </r>
    <r>
      <rPr>
        <sz val="10"/>
        <rFont val="Arial CE"/>
        <family val="2"/>
      </rPr>
      <t>świadczenia społeczne</t>
    </r>
  </si>
  <si>
    <t>DODATKI  MIESZKANIOWE</t>
  </si>
  <si>
    <r>
      <t xml:space="preserve">WYDATKI BIEŻĄCE - </t>
    </r>
    <r>
      <rPr>
        <sz val="10"/>
        <rFont val="Arial CE"/>
        <family val="2"/>
      </rPr>
      <t xml:space="preserve">wypłata dodatków </t>
    </r>
  </si>
  <si>
    <t>OŚRODKI POMOCY SPOŁECZNEJ</t>
  </si>
  <si>
    <t xml:space="preserve">WYDATKI BIEŻĄCE  </t>
  </si>
  <si>
    <t xml:space="preserve">POZOSTAŁE ZADANIA W ZAKRESIE POLITYKI SPOŁECZNEJ </t>
  </si>
  <si>
    <t>ŻŁOBKI</t>
  </si>
  <si>
    <t>ŚWIETLICE  SZKOLNE</t>
  </si>
  <si>
    <t>OCZYSZCZANIE MIAST I WSI</t>
  </si>
  <si>
    <t xml:space="preserve">&gt;dotacja przedmiotowa dla Zakładu Budżetowego ZIK na oczyszczanie miasta </t>
  </si>
  <si>
    <t>UTRZYMANIE ZIELENI W MIASTACH I GMINACH</t>
  </si>
  <si>
    <t xml:space="preserve">&gt;dotacja przedmiotowa dla Zakładu Budżetowego ZIK na utrzymanie zieleni </t>
  </si>
  <si>
    <t>OŚWIETLENIE ULIC  PLACÓW  I DRÓG</t>
  </si>
  <si>
    <t xml:space="preserve">&gt;dotacja przedmiotowa dla Zakładu Budżetowego ZIK na oświetlenie </t>
  </si>
  <si>
    <t>ZAKŁADY GOSPODARKI KOMUNALNEJ</t>
  </si>
  <si>
    <r>
      <t xml:space="preserve">&gt;dotacja przedmiotowa </t>
    </r>
    <r>
      <rPr>
        <sz val="8"/>
        <rFont val="Arial CE"/>
        <family val="0"/>
      </rPr>
      <t xml:space="preserve">dla Zakładu Budżetowego ZIK na usuwanie wód deszczowych </t>
    </r>
  </si>
  <si>
    <r>
      <t xml:space="preserve">&gt;dotacja przedmiotowa </t>
    </r>
    <r>
      <rPr>
        <sz val="8"/>
        <rFont val="Arial CE"/>
        <family val="0"/>
      </rPr>
      <t>dla Zakładu Budżetowego ZIK na remonty kanalizacji deszczowej</t>
    </r>
  </si>
  <si>
    <r>
      <t xml:space="preserve">&gt;dotacja przedmiotowa </t>
    </r>
    <r>
      <rPr>
        <sz val="8"/>
        <rFont val="Arial CE"/>
        <family val="0"/>
      </rPr>
      <t>dla Zakładu Budżetowego ZIK na wodę na basen</t>
    </r>
  </si>
  <si>
    <r>
      <t xml:space="preserve">&gt;dotacja przedmiotowa </t>
    </r>
    <r>
      <rPr>
        <sz val="8"/>
        <rFont val="Arial CE"/>
        <family val="0"/>
      </rPr>
      <t>dla Zakładu Budżetowego ZIK na podlewanie zieleni</t>
    </r>
  </si>
  <si>
    <t>POZOSTAŁA DZIAŁALNOŚĆ WYDZIAŁ ROZWOJU</t>
  </si>
  <si>
    <t>KULTURA I OCHRONA DZIEDZICTWA NARODOWEGO</t>
  </si>
  <si>
    <t>POZOSTAŁE  ZADANIA  W  ZAKRESIE  KULTURY</t>
  </si>
  <si>
    <r>
      <t xml:space="preserve">&gt;dotacja celowa </t>
    </r>
    <r>
      <rPr>
        <sz val="8"/>
        <rFont val="Arial CE"/>
        <family val="2"/>
      </rPr>
      <t>na finansowanie lub dofinansowanie zadań zleconych do realizacji stowarzyszeniom w zakresie kultury, ochrony dóbr i tradycji</t>
    </r>
  </si>
  <si>
    <t>BIBLIOTEKI</t>
  </si>
  <si>
    <t>&gt;dotacja  dla instytucji kultury</t>
  </si>
  <si>
    <t xml:space="preserve"> INSTYTUCJE KULTURY FIZYCZNEJ  - MOSIR</t>
  </si>
  <si>
    <t xml:space="preserve">WYDATKI MAJĄTKOWE </t>
  </si>
  <si>
    <t>&gt;Remont budynku Hali Widowiskowo Sportowej</t>
  </si>
  <si>
    <t>&gt;zakupy inwestycyjne- zakup oprogramowania MOSiR</t>
  </si>
  <si>
    <r>
      <t xml:space="preserve">dotacja celowa </t>
    </r>
    <r>
      <rPr>
        <sz val="8"/>
        <rFont val="Arial CE"/>
        <family val="2"/>
      </rPr>
      <t>na finansowanie lub dofinansowanie zadań zleconych do realizacji stowarzyszeniom w zakresie kultury fizycznej</t>
    </r>
  </si>
  <si>
    <t>PLANOWANE DOCHODY ZWIĄZANE Z REALIZACJĄ PRZEZ GMINĘ ZADAŃ ZLECONYCH, KTÓRE PODLEGAJĄ PRZEKAZANIU DO BUDŻETU PAŃSTWA NA 2005 ROK</t>
  </si>
  <si>
    <t xml:space="preserve">URZĘDY NACZELNYCH ORGANÓW WŁADZY PAŃSTWOWEJ, KONTROLI I OCHRONY PRAWA ORAZ SĄDOWNICTWA </t>
  </si>
  <si>
    <t>Wynagrodzenia i pochodne</t>
  </si>
  <si>
    <t>W  2005 ROKU</t>
  </si>
  <si>
    <t>PLAN  NA  2005</t>
  </si>
  <si>
    <t>2.DOTACJE PRZEDMIOTOWE DLA ZAKŁADU BUDŻETOWEGO GMINY - ZAKŁADU BUDYNKÓW KOMUNALNYCH</t>
  </si>
  <si>
    <t>1.DOTACJE PRZEDMIOTOWE DLA ZAKŁADU BUDŻETOWEGO GMINY - ZAKŁADU INŻYNIRII KOMUNALNEJ</t>
  </si>
  <si>
    <t xml:space="preserve">Dotacje celowe dla organizacji pozarządowych i innych podmiotów realizujących zadania pożytku publicznego w zakresie przeciwdziałania patologiom społecznym  </t>
  </si>
  <si>
    <t xml:space="preserve">Dotacje celowe dla organizacji pozarządowych i innych podmiotów realizujących zadania pożytku publicznego w zakresie ochrony dóbr tradycji i kultury </t>
  </si>
  <si>
    <t xml:space="preserve">Dotacje celowe dla organizacji pozarządowych i innych podmiotów realizujących zadania pożytku publicznego w zakresie upowszechniania kultury fizycznej i sportu </t>
  </si>
  <si>
    <t>Dotacja podmiotowa z budżetu dla prywatnego przedszkola</t>
  </si>
  <si>
    <t xml:space="preserve">dotacja podmiotowa dla prywatnego przedszkola </t>
  </si>
  <si>
    <t xml:space="preserve">6.DOTACJE INWESTYCYJNE DLA ZAKŁADU BUDŻETOWEGO - ZAKŁADU BUDYNKÓW KOMUNALNYCH </t>
  </si>
  <si>
    <r>
      <t xml:space="preserve">dotacja inwestycyjna </t>
    </r>
    <r>
      <rPr>
        <sz val="10"/>
        <rFont val="Arial CE"/>
        <family val="2"/>
      </rPr>
      <t xml:space="preserve">na  </t>
    </r>
  </si>
  <si>
    <t>&gt;na SP1 zmiana sposobu ogrzewania</t>
  </si>
  <si>
    <t>&gt;na SP 7 budowa kompleksu boisk</t>
  </si>
  <si>
    <t>DROGI PUBLICZNE POWIATOWE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</si>
  <si>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</si>
  <si>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</si>
  <si>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 xml:space="preserve">DOKSZTAŁCANIE I DOSKONALENIE NAUCZYCIELI </t>
  </si>
  <si>
    <t>ZASIŁKI I POMOC W NATURZE ORAZ SKŁADKI NA UBEZPIECZENIA SPOŁECZNE</t>
  </si>
  <si>
    <t>USŁUGI OPIEKUŃCZE I SPECJALISTYCZNE USŁUGI OPIKUŃCZE</t>
  </si>
  <si>
    <t>KOLONIE I OBOZY ORAZ INNE FORMY WYPOCZYNKU DZIECI I MŁÓDZIEŻY SZKOLNEJ, A TAKŻE SZKOLENIA MŁODZIEŻY</t>
  </si>
  <si>
    <t>Dotacje celowe otrzymane z gminy na zadania bieżące realizowane na podstawie porozumień między jednostkami samorządu terytorialnego</t>
  </si>
  <si>
    <t>ŹRÓDŁA POKRYCIA NIEDOBORU BUDŻETOWEGO W 2005 r.</t>
  </si>
  <si>
    <t>Przychody z tytułu innych rozliczeń krajowych /wolne środki/</t>
  </si>
  <si>
    <t>lp</t>
  </si>
  <si>
    <t>źródła finansowania</t>
  </si>
  <si>
    <t>nakłady do końca 2004</t>
  </si>
  <si>
    <t>źródło finansow. 2005</t>
  </si>
  <si>
    <t>kwota według źródła</t>
  </si>
  <si>
    <t>koszty obsługi w 2005</t>
  </si>
  <si>
    <t>1.</t>
  </si>
  <si>
    <t>Remont budynku Urzędu Miasta</t>
  </si>
  <si>
    <t>kredyt</t>
  </si>
  <si>
    <t>własne</t>
  </si>
  <si>
    <t>2.</t>
  </si>
  <si>
    <t>Termomodernizacja Przedszkola P1</t>
  </si>
  <si>
    <t>pożyczka</t>
  </si>
  <si>
    <t>3.</t>
  </si>
  <si>
    <t>Termomodernizacja Przedszkola P9</t>
  </si>
  <si>
    <t>4.</t>
  </si>
  <si>
    <t>Termomodernizacja Przedszkola P10</t>
  </si>
  <si>
    <t>5.</t>
  </si>
  <si>
    <t xml:space="preserve">Termomodernizacja Przedszkola P7 </t>
  </si>
  <si>
    <t>6.</t>
  </si>
  <si>
    <t>7.</t>
  </si>
  <si>
    <t>Termomodernizacja Przedszkola P11</t>
  </si>
  <si>
    <t>8.</t>
  </si>
  <si>
    <t>9.</t>
  </si>
  <si>
    <t xml:space="preserve">SP 1 - zmiana sposobu ogrzewania </t>
  </si>
  <si>
    <t>10.</t>
  </si>
  <si>
    <t xml:space="preserve">SP 7 - kompleks boisk </t>
  </si>
  <si>
    <t>11.</t>
  </si>
  <si>
    <t>Termomodernizacja obiektu Biblioteki przy ul. 1 Maja 27</t>
  </si>
  <si>
    <t>12.</t>
  </si>
  <si>
    <t>Termomodernizacja obiektu przy ul. 11 Listopada 8</t>
  </si>
  <si>
    <t>13.</t>
  </si>
  <si>
    <t>14.</t>
  </si>
  <si>
    <t>Remont budynku przy ul. Trznadla 1</t>
  </si>
  <si>
    <t>15.</t>
  </si>
  <si>
    <t>Adaptacja budynku po Szp.Psychiatrycznym</t>
  </si>
  <si>
    <t>16.</t>
  </si>
  <si>
    <t>Wymiana stolarki - lokale użytkowe ul. 11 Listopada 1-3-5</t>
  </si>
  <si>
    <t>17.</t>
  </si>
  <si>
    <t>Modernizacja budynku mieszk. Reymonta 48</t>
  </si>
  <si>
    <t>18.</t>
  </si>
  <si>
    <t>19.</t>
  </si>
  <si>
    <t>Rewitalizacja osiedla       3 Kwietnia - Kościuszki</t>
  </si>
  <si>
    <t>20.</t>
  </si>
  <si>
    <t xml:space="preserve">"Ładne Miasto" - program budowy i modernizacji małej architektury, w tym place zabaw </t>
  </si>
  <si>
    <t>21.</t>
  </si>
  <si>
    <t>Remont Hali Widowi-skowo-Sportowej MOSiR</t>
  </si>
  <si>
    <t>MOSiR</t>
  </si>
  <si>
    <t>22.</t>
  </si>
  <si>
    <t>Remont Trybuny Stadionu Sportowego</t>
  </si>
  <si>
    <t>23.</t>
  </si>
  <si>
    <t>Kanalizacja i modernizacja wodociagu: ul. 21-go Listopada</t>
  </si>
  <si>
    <t>ZIK, UMC</t>
  </si>
  <si>
    <t>PFOSiGW</t>
  </si>
  <si>
    <t>dotacja</t>
  </si>
  <si>
    <t>24.</t>
  </si>
  <si>
    <t>Infrastruktura techniczna (sieci) w rejonie Starego Miasta</t>
  </si>
  <si>
    <t>25.</t>
  </si>
  <si>
    <t xml:space="preserve">Opracowanie obliczeń hydraulicznych sieci wodociągowej </t>
  </si>
  <si>
    <t>26.</t>
  </si>
  <si>
    <t>Modernizacja wodociągu: ul. Przełajska</t>
  </si>
  <si>
    <t>27.</t>
  </si>
  <si>
    <t>Modernizacja wodociągu: ul. Staropogońska</t>
  </si>
  <si>
    <t>28.</t>
  </si>
  <si>
    <t>Modernizacja wodociągu: ul.Rzemieślnicza, Matejki</t>
  </si>
  <si>
    <t>29.</t>
  </si>
  <si>
    <t>Modernizacja wodociągu: ul. Cicha</t>
  </si>
  <si>
    <t>30.</t>
  </si>
  <si>
    <t>Modernizacja wodociągu i kanalizacji: ul. Cmentarna (Nowopogońska do Policji)</t>
  </si>
  <si>
    <t>31.</t>
  </si>
  <si>
    <t>Remonty obiektów i sprzętu</t>
  </si>
  <si>
    <t>32.</t>
  </si>
  <si>
    <t>Program porządkowania gospodarki ściekowej cz. prawobrzeżnej, etap II: Kanalizacja ul. Staszica (od ul. Siemianowickiej do granic miasta)</t>
  </si>
  <si>
    <t>33.</t>
  </si>
  <si>
    <t>PLANOWANE DOCHODY WŁASNE OGÓŁEM</t>
  </si>
  <si>
    <t>RAZEM WYDATKI WŁASNE I ROZCHODY</t>
  </si>
  <si>
    <t>RAZEM DOCHODY WŁASNE I  PRZYCHODY</t>
  </si>
  <si>
    <t>Wpływy z opłat za zajęcie pasa drogowego</t>
  </si>
  <si>
    <t>PLAN PROGNOZOWANYCH DOCHODÓW WŁASNYCH  BUDŻETU MIASTA  CZELADŹ WEDŁUG DZIAŁÓW I ŹRÓDEŁ DOCHODÓW NA 2005 ROK</t>
  </si>
  <si>
    <t xml:space="preserve">Wpływy z innych opłat na podstawie ustaw </t>
  </si>
  <si>
    <t xml:space="preserve">Prowizje od podatków, udział w dochodach budżetu państwa </t>
  </si>
  <si>
    <t xml:space="preserve">DOTACJE OTRZYMANE Z FUNDUSZY CELOWYCH NA REALIZACJĘ ZADAŃ BIEŻĄCYCH JEDNOSTEK SEKTORA FINANSÓW PUBLICZNYCH </t>
  </si>
  <si>
    <t>Dofinansowanie zielonych szkół  WFOŚiGW</t>
  </si>
  <si>
    <t>OCHRONA I KONSERWACJA ZABYTKÓW</t>
  </si>
  <si>
    <t>Załącznik nr 2 do Uchwały Nr XLV/626/2005 z dnia 13.01.2005 r.</t>
  </si>
  <si>
    <t>Załącznik nr 1 do Uchwały Nr XLV/626/2005 z dnia 13.01.2005 r.</t>
  </si>
  <si>
    <t>Załącznik nr 6 do Uchwały Nr XLV/626/2005 z dnia 13.01.2005 r.</t>
  </si>
  <si>
    <t>Załącznik nr 7 do Uchwały Nr XLV/626/2005 z dnia 13.01.2005 r.</t>
  </si>
  <si>
    <t>Załącznik nr 8 do Uchwały Nr XLV/626/2005 z dnia 13.01.2005 r.</t>
  </si>
  <si>
    <t>Załącznik nr 9 do Uchwały Nr XLV/626/2005 z dnia 13.01.2005 r.</t>
  </si>
  <si>
    <t>DOTACJE CELOWE OTRZYMANE Z BUDŻETU PAŃSTWA NA REALIZACJĘ ZADAŃ BIEŻĄCYCH Z ZAKRESU ADMINISTRACJI RZĄDOWEJ ORAZ INNYCH ZADAŃ ZLECONYCH GMINIE  / ZWIĄZKOM GMIN/</t>
  </si>
  <si>
    <t xml:space="preserve">Załącznik nr 5 do Uchwały Nr XLV/626/2005 z dnia 13.01.2005 r. </t>
  </si>
  <si>
    <t>Załącznik nr 3 do Uchwały Nr XLV/626/2005 z dnia 13.01.2005 r.</t>
  </si>
  <si>
    <t xml:space="preserve">zakup sprzętu </t>
  </si>
  <si>
    <t>RAZEM  plan 2005</t>
  </si>
  <si>
    <t>RAZEM  plan 2006</t>
  </si>
  <si>
    <t>RAZEM  plan 2007</t>
  </si>
  <si>
    <t>nakłady po roku 2007 według źródła</t>
  </si>
  <si>
    <t>odpowiedzialny</t>
  </si>
  <si>
    <t>Termomodernizacja Przedszkola P4</t>
  </si>
  <si>
    <t>G 1 - kompleks boisk</t>
  </si>
  <si>
    <t>Modernizacja wew. instalacji c.o. w bud. przy ul. Zwycięstwa 6</t>
  </si>
  <si>
    <r>
      <t xml:space="preserve">Modernizacja budynków na osiedlu Nowotki </t>
    </r>
    <r>
      <rPr>
        <sz val="8"/>
        <rFont val="Arial"/>
        <family val="2"/>
      </rPr>
      <t>(w tym budynku Szpitalna 24</t>
    </r>
    <r>
      <rPr>
        <sz val="7"/>
        <rFont val="Arial"/>
        <family val="2"/>
      </rPr>
      <t>)</t>
    </r>
  </si>
  <si>
    <t>UE, PPP</t>
  </si>
  <si>
    <r>
      <t>Piaski Wschodnie:  kanalizacja ul.Krasickiego</t>
    </r>
    <r>
      <rPr>
        <sz val="10"/>
        <color indexed="10"/>
        <rFont val="Arial"/>
        <family val="2"/>
      </rPr>
      <t xml:space="preserve"> </t>
    </r>
  </si>
  <si>
    <t>Piaski Wsch.kanalizacja ul. Słowackiego, Klonowa</t>
  </si>
  <si>
    <t>Układ drogowy Starego i Nowego Miasta</t>
  </si>
  <si>
    <t>Adaptacja terenów i budynków po KWK SATURN</t>
  </si>
  <si>
    <t>TPG Saturn</t>
  </si>
  <si>
    <t>Kanalizacja i wodociąg WSE wraz z infrastrukturą towarzyszącą</t>
  </si>
  <si>
    <t>Obwodnica zachodnia</t>
  </si>
  <si>
    <t>Targowiska w mieście: Auby i Grodziecka</t>
  </si>
  <si>
    <t>Pałac Pod Filarami</t>
  </si>
  <si>
    <t>UE</t>
  </si>
  <si>
    <t>Piaski Zachodnie - kanalizacja - etap 1: Kościuiszki, 3 Kwietnia, Mickiewicza, Sikorskiego</t>
  </si>
  <si>
    <t>zakupy inwestycyjne UMC, w tym System Elektronicznej Komunikacji Administracji Publicznej SEKAP</t>
  </si>
  <si>
    <t>47.</t>
  </si>
  <si>
    <t>48.</t>
  </si>
  <si>
    <t>49.</t>
  </si>
  <si>
    <t>50.</t>
  </si>
  <si>
    <t>51.</t>
  </si>
  <si>
    <t>Podsumowanie nakładów inwestycyjnych według poszczególnych źródeł finansowania</t>
  </si>
  <si>
    <t>nakłady do 2005</t>
  </si>
  <si>
    <t>nakłady - plan 2005</t>
  </si>
  <si>
    <t>nakłady - plan 2006</t>
  </si>
  <si>
    <t>nakłady - plan 2007</t>
  </si>
  <si>
    <t>nakłady - plan po 2007</t>
  </si>
  <si>
    <t>dotacje UE i PPP</t>
  </si>
  <si>
    <t>Załącznik nr 4 do Uchwały Nr XLV/626/2005 z dnia 13.01.2005 r.</t>
  </si>
  <si>
    <t>Składki na ubezpieczenia zdrowotne opłacane za osoby pobierające niektóre świadczenia z pomocy społecznej oraz niektóre świadczenia rodzinne</t>
  </si>
  <si>
    <t>Część równoważąca subwencji ogólnej dla gmin</t>
  </si>
  <si>
    <t>PLAN INWESTYCYJNY NA LATA 2005 - 2007</t>
  </si>
  <si>
    <t>SP1 SP3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</si>
</sst>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\ _z_ł_-;_-@_-"/>
    <numFmt numFmtId="166" formatCode="#,##0.0_ ;\-#,##0.0\ "/>
    <numFmt numFmtId="167" formatCode="#,##0_ ;\-#,##0\ "/>
    <numFmt numFmtId="168" formatCode="0.0"/>
    <numFmt numFmtId="169" formatCode="#,##0.000000"/>
    <numFmt numFmtId="170" formatCode="#,##0.00000"/>
    <numFmt numFmtId="171" formatCode="#,##0.0000"/>
    <numFmt numFmtId="172" formatCode="#,##0.000"/>
    <numFmt numFmtId="173" formatCode="0.0%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48"/>
      <name val="Arial CE"/>
      <family val="0"/>
    </font>
    <font>
      <sz val="9"/>
      <name val="Arial"/>
      <family val="2"/>
    </font>
    <font>
      <sz val="9"/>
      <color indexed="48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8">
    <xf numFmtId="0" fontId="0" fillId="0" borderId="0" xfId="0" applyAlignment="1">
      <alignment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13" xfId="0" applyFont="1" applyBorder="1" applyAlignment="1">
      <alignment horizontal="right" vertical="top"/>
    </xf>
    <xf numFmtId="0" fontId="1" fillId="0" borderId="13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1" fillId="0" borderId="11" xfId="0" applyFont="1" applyBorder="1" applyAlignment="1">
      <alignment horizontal="right" vertical="top"/>
    </xf>
    <xf numFmtId="0" fontId="1" fillId="0" borderId="11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3" fillId="0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168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top" wrapText="1"/>
    </xf>
    <xf numFmtId="3" fontId="0" fillId="0" borderId="5" xfId="0" applyNumberFormat="1" applyFill="1" applyBorder="1" applyAlignment="1">
      <alignment vertical="top"/>
    </xf>
    <xf numFmtId="0" fontId="1" fillId="0" borderId="12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49" fontId="1" fillId="0" borderId="5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vertical="top" wrapText="1"/>
    </xf>
    <xf numFmtId="3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 wrapText="1"/>
    </xf>
    <xf numFmtId="49" fontId="0" fillId="0" borderId="6" xfId="0" applyNumberFormat="1" applyFont="1" applyFill="1" applyBorder="1" applyAlignment="1">
      <alignment vertical="top" wrapText="1"/>
    </xf>
    <xf numFmtId="3" fontId="0" fillId="0" borderId="7" xfId="0" applyNumberFormat="1" applyFill="1" applyBorder="1" applyAlignment="1">
      <alignment vertical="top"/>
    </xf>
    <xf numFmtId="49" fontId="0" fillId="0" borderId="5" xfId="0" applyNumberFormat="1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/>
    </xf>
    <xf numFmtId="0" fontId="0" fillId="0" borderId="1" xfId="0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0" fontId="0" fillId="0" borderId="6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3" fontId="1" fillId="0" borderId="3" xfId="0" applyNumberFormat="1" applyFon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/>
    </xf>
    <xf numFmtId="49" fontId="7" fillId="0" borderId="6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2" fontId="0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left" vertical="top"/>
    </xf>
    <xf numFmtId="14" fontId="0" fillId="0" borderId="0" xfId="0" applyNumberFormat="1" applyFill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1" fontId="0" fillId="0" borderId="4" xfId="0" applyNumberFormat="1" applyFont="1" applyFill="1" applyBorder="1" applyAlignment="1">
      <alignment horizontal="left" vertical="top" wrapText="1"/>
    </xf>
    <xf numFmtId="3" fontId="0" fillId="0" borderId="4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1" fontId="1" fillId="3" borderId="9" xfId="0" applyNumberFormat="1" applyFont="1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vertical="top" wrapText="1"/>
    </xf>
    <xf numFmtId="3" fontId="1" fillId="3" borderId="2" xfId="0" applyNumberFormat="1" applyFont="1" applyFill="1" applyBorder="1" applyAlignment="1">
      <alignment vertical="top" wrapText="1"/>
    </xf>
    <xf numFmtId="3" fontId="1" fillId="3" borderId="14" xfId="0" applyNumberFormat="1" applyFont="1" applyFill="1" applyBorder="1" applyAlignment="1">
      <alignment horizontal="right" vertical="top" wrapText="1"/>
    </xf>
    <xf numFmtId="1" fontId="1" fillId="3" borderId="4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" fontId="0" fillId="3" borderId="9" xfId="0" applyNumberFormat="1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3" fontId="1" fillId="3" borderId="6" xfId="0" applyNumberFormat="1" applyFont="1" applyFill="1" applyBorder="1" applyAlignment="1">
      <alignment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9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right" vertical="top" wrapText="1"/>
    </xf>
    <xf numFmtId="1" fontId="1" fillId="3" borderId="0" xfId="0" applyNumberFormat="1" applyFont="1" applyFill="1" applyBorder="1" applyAlignment="1">
      <alignment horizontal="left" vertical="top" wrapText="1"/>
    </xf>
    <xf numFmtId="3" fontId="1" fillId="3" borderId="14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left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1" fontId="0" fillId="0" borderId="12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3" borderId="9" xfId="0" applyNumberFormat="1" applyFont="1" applyFill="1" applyBorder="1" applyAlignment="1">
      <alignment vertical="top" wrapText="1"/>
    </xf>
    <xf numFmtId="3" fontId="1" fillId="3" borderId="4" xfId="0" applyNumberFormat="1" applyFont="1" applyFill="1" applyBorder="1" applyAlignment="1">
      <alignment vertical="top" wrapText="1"/>
    </xf>
    <xf numFmtId="1" fontId="1" fillId="0" borderId="14" xfId="0" applyNumberFormat="1" applyFont="1" applyFill="1" applyBorder="1" applyAlignment="1">
      <alignment horizontal="left" vertical="top" wrapText="1"/>
    </xf>
    <xf numFmtId="3" fontId="0" fillId="0" borderId="13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2" fillId="0" borderId="9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2" fillId="3" borderId="5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2" fillId="3" borderId="9" xfId="0" applyNumberFormat="1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0" fillId="0" borderId="14" xfId="0" applyNumberFormat="1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10" fillId="3" borderId="9" xfId="0" applyNumberFormat="1" applyFont="1" applyFill="1" applyBorder="1" applyAlignment="1">
      <alignment vertical="top" wrapText="1"/>
    </xf>
    <xf numFmtId="3" fontId="1" fillId="3" borderId="0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1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7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1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3" fontId="1" fillId="0" borderId="15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3" fontId="1" fillId="0" borderId="6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3" fontId="0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2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0" fontId="1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1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1" fillId="0" borderId="15" xfId="0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 wrapText="1"/>
    </xf>
    <xf numFmtId="3" fontId="0" fillId="0" borderId="8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3" fontId="0" fillId="0" borderId="8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3" fontId="0" fillId="0" borderId="13" xfId="0" applyNumberFormat="1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3" fontId="1" fillId="0" borderId="7" xfId="0" applyNumberFormat="1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0" fillId="0" borderId="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3" fontId="0" fillId="0" borderId="2" xfId="0" applyNumberFormat="1" applyFont="1" applyFill="1" applyBorder="1" applyAlignment="1">
      <alignment horizontal="center" vertical="top"/>
    </xf>
    <xf numFmtId="3" fontId="0" fillId="0" borderId="3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3" fontId="1" fillId="0" borderId="13" xfId="0" applyNumberFormat="1" applyFont="1" applyBorder="1" applyAlignment="1">
      <alignment vertical="top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/>
    </xf>
    <xf numFmtId="1" fontId="1" fillId="0" borderId="9" xfId="0" applyNumberFormat="1" applyFont="1" applyFill="1" applyBorder="1" applyAlignment="1">
      <alignment horizontal="left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vertical="top" wrapText="1"/>
    </xf>
    <xf numFmtId="49" fontId="0" fillId="0" borderId="7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3" fontId="0" fillId="0" borderId="3" xfId="0" applyNumberForma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3" fontId="1" fillId="0" borderId="3" xfId="0" applyNumberFormat="1" applyFont="1" applyFill="1" applyBorder="1" applyAlignment="1">
      <alignment vertical="top"/>
    </xf>
    <xf numFmtId="3" fontId="1" fillId="0" borderId="15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0" fillId="0" borderId="6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 vertical="top" wrapText="1"/>
    </xf>
    <xf numFmtId="3" fontId="0" fillId="0" borderId="7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horizontal="left" vertical="top" wrapText="1"/>
    </xf>
    <xf numFmtId="3" fontId="2" fillId="0" borderId="7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left" vertical="top" wrapText="1"/>
    </xf>
    <xf numFmtId="3" fontId="2" fillId="0" borderId="17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3" fillId="0" borderId="6" xfId="0" applyNumberFormat="1" applyFont="1" applyFill="1" applyBorder="1" applyAlignment="1">
      <alignment horizontal="left" vertical="top" wrapText="1"/>
    </xf>
    <xf numFmtId="3" fontId="3" fillId="0" borderId="7" xfId="0" applyNumberFormat="1" applyFont="1" applyFill="1" applyBorder="1" applyAlignment="1">
      <alignment horizontal="left" vertical="top" wrapText="1"/>
    </xf>
    <xf numFmtId="3" fontId="11" fillId="0" borderId="18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4" fontId="16" fillId="0" borderId="19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3" fontId="11" fillId="0" borderId="0" xfId="0" applyNumberFormat="1" applyFont="1" applyAlignment="1">
      <alignment horizontal="right" vertical="top"/>
    </xf>
    <xf numFmtId="0" fontId="11" fillId="0" borderId="0" xfId="0" applyFont="1" applyFill="1" applyAlignment="1">
      <alignment vertical="top"/>
    </xf>
    <xf numFmtId="3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4" borderId="20" xfId="0" applyFont="1" applyFill="1" applyBorder="1" applyAlignment="1">
      <alignment horizontal="center" vertical="top" wrapText="1"/>
    </xf>
    <xf numFmtId="0" fontId="12" fillId="4" borderId="21" xfId="0" applyFont="1" applyFill="1" applyBorder="1" applyAlignment="1">
      <alignment horizontal="center" vertical="top" wrapText="1"/>
    </xf>
    <xf numFmtId="0" fontId="12" fillId="5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3" fillId="5" borderId="2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3" fontId="13" fillId="6" borderId="21" xfId="0" applyNumberFormat="1" applyFont="1" applyFill="1" applyBorder="1" applyAlignment="1">
      <alignment horizontal="center" vertical="top" wrapText="1"/>
    </xf>
    <xf numFmtId="0" fontId="13" fillId="5" borderId="2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6" borderId="13" xfId="0" applyFont="1" applyFill="1" applyBorder="1" applyAlignment="1">
      <alignment horizontal="center" vertical="top" wrapText="1"/>
    </xf>
    <xf numFmtId="0" fontId="14" fillId="4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left" vertical="top"/>
    </xf>
    <xf numFmtId="3" fontId="11" fillId="0" borderId="24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3" fontId="11" fillId="0" borderId="25" xfId="0" applyNumberFormat="1" applyFont="1" applyFill="1" applyBorder="1" applyAlignment="1">
      <alignment vertical="top"/>
    </xf>
    <xf numFmtId="0" fontId="11" fillId="0" borderId="26" xfId="0" applyFont="1" applyFill="1" applyBorder="1" applyAlignment="1">
      <alignment horizontal="left" vertical="top"/>
    </xf>
    <xf numFmtId="3" fontId="11" fillId="0" borderId="23" xfId="0" applyNumberFormat="1" applyFont="1" applyFill="1" applyBorder="1" applyAlignment="1">
      <alignment vertical="top"/>
    </xf>
    <xf numFmtId="3" fontId="11" fillId="0" borderId="27" xfId="0" applyNumberFormat="1" applyFont="1" applyFill="1" applyBorder="1" applyAlignment="1">
      <alignment vertical="top"/>
    </xf>
    <xf numFmtId="0" fontId="0" fillId="0" borderId="28" xfId="0" applyFont="1" applyFill="1" applyBorder="1" applyAlignment="1">
      <alignment horizontal="left" vertical="top"/>
    </xf>
    <xf numFmtId="0" fontId="11" fillId="0" borderId="29" xfId="0" applyFont="1" applyFill="1" applyBorder="1" applyAlignment="1">
      <alignment vertical="top"/>
    </xf>
    <xf numFmtId="3" fontId="11" fillId="0" borderId="30" xfId="0" applyNumberFormat="1" applyFont="1" applyFill="1" applyBorder="1" applyAlignment="1">
      <alignment vertical="top"/>
    </xf>
    <xf numFmtId="3" fontId="11" fillId="0" borderId="31" xfId="0" applyNumberFormat="1" applyFont="1" applyFill="1" applyBorder="1" applyAlignment="1">
      <alignment vertical="top"/>
    </xf>
    <xf numFmtId="0" fontId="15" fillId="0" borderId="26" xfId="0" applyFont="1" applyFill="1" applyBorder="1" applyAlignment="1">
      <alignment horizontal="left" vertical="top"/>
    </xf>
    <xf numFmtId="3" fontId="11" fillId="0" borderId="28" xfId="0" applyNumberFormat="1" applyFont="1" applyFill="1" applyBorder="1" applyAlignment="1">
      <alignment vertical="top"/>
    </xf>
    <xf numFmtId="3" fontId="11" fillId="0" borderId="32" xfId="0" applyNumberFormat="1" applyFont="1" applyFill="1" applyBorder="1" applyAlignment="1">
      <alignment vertical="top"/>
    </xf>
    <xf numFmtId="0" fontId="0" fillId="0" borderId="19" xfId="0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3" fontId="7" fillId="0" borderId="19" xfId="0" applyNumberFormat="1" applyFont="1" applyFill="1" applyBorder="1" applyAlignment="1">
      <alignment vertical="top"/>
    </xf>
    <xf numFmtId="0" fontId="16" fillId="0" borderId="33" xfId="0" applyFont="1" applyFill="1" applyBorder="1" applyAlignment="1">
      <alignment vertical="top" wrapText="1"/>
    </xf>
    <xf numFmtId="0" fontId="7" fillId="0" borderId="28" xfId="0" applyFont="1" applyFill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vertical="top"/>
    </xf>
    <xf numFmtId="3" fontId="16" fillId="0" borderId="18" xfId="0" applyNumberFormat="1" applyFont="1" applyFill="1" applyBorder="1" applyAlignment="1">
      <alignment vertical="top"/>
    </xf>
    <xf numFmtId="3" fontId="16" fillId="0" borderId="29" xfId="0" applyNumberFormat="1" applyFont="1" applyFill="1" applyBorder="1" applyAlignment="1">
      <alignment vertical="top"/>
    </xf>
    <xf numFmtId="0" fontId="16" fillId="0" borderId="30" xfId="0" applyFont="1" applyFill="1" applyBorder="1" applyAlignment="1">
      <alignment horizontal="left" vertical="top" wrapText="1"/>
    </xf>
    <xf numFmtId="3" fontId="16" fillId="0" borderId="28" xfId="0" applyNumberFormat="1" applyFont="1" applyFill="1" applyBorder="1" applyAlignment="1">
      <alignment vertical="top"/>
    </xf>
    <xf numFmtId="0" fontId="16" fillId="0" borderId="28" xfId="0" applyFont="1" applyFill="1" applyBorder="1" applyAlignment="1">
      <alignment vertical="top"/>
    </xf>
    <xf numFmtId="0" fontId="16" fillId="0" borderId="29" xfId="0" applyFont="1" applyFill="1" applyBorder="1" applyAlignment="1">
      <alignment vertical="top"/>
    </xf>
    <xf numFmtId="0" fontId="16" fillId="0" borderId="32" xfId="0" applyFont="1" applyFill="1" applyBorder="1" applyAlignment="1">
      <alignment vertical="top"/>
    </xf>
    <xf numFmtId="0" fontId="16" fillId="0" borderId="1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3" fontId="16" fillId="0" borderId="31" xfId="0" applyNumberFormat="1" applyFont="1" applyFill="1" applyBorder="1" applyAlignment="1">
      <alignment vertical="top"/>
    </xf>
    <xf numFmtId="0" fontId="17" fillId="0" borderId="30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vertical="top"/>
    </xf>
    <xf numFmtId="0" fontId="0" fillId="0" borderId="32" xfId="0" applyFill="1" applyBorder="1" applyAlignment="1">
      <alignment horizontal="center" vertical="top"/>
    </xf>
    <xf numFmtId="0" fontId="7" fillId="0" borderId="32" xfId="0" applyFont="1" applyFill="1" applyBorder="1" applyAlignment="1">
      <alignment vertical="top" wrapText="1"/>
    </xf>
    <xf numFmtId="3" fontId="7" fillId="0" borderId="32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3" fontId="16" fillId="0" borderId="34" xfId="0" applyNumberFormat="1" applyFont="1" applyFill="1" applyBorder="1" applyAlignment="1">
      <alignment vertical="top"/>
    </xf>
    <xf numFmtId="3" fontId="16" fillId="0" borderId="32" xfId="0" applyNumberFormat="1" applyFont="1" applyFill="1" applyBorder="1" applyAlignment="1">
      <alignment vertical="top"/>
    </xf>
    <xf numFmtId="0" fontId="16" fillId="0" borderId="35" xfId="0" applyFont="1" applyFill="1" applyBorder="1" applyAlignment="1">
      <alignment vertical="top"/>
    </xf>
    <xf numFmtId="0" fontId="17" fillId="0" borderId="36" xfId="0" applyFont="1" applyFill="1" applyBorder="1" applyAlignment="1">
      <alignment horizontal="left" vertical="top" wrapText="1"/>
    </xf>
    <xf numFmtId="0" fontId="17" fillId="0" borderId="37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3" fontId="11" fillId="0" borderId="28" xfId="0" applyNumberFormat="1" applyFont="1" applyFill="1" applyBorder="1" applyAlignment="1">
      <alignment horizontal="right" vertical="top" wrapText="1"/>
    </xf>
    <xf numFmtId="3" fontId="16" fillId="0" borderId="39" xfId="0" applyNumberFormat="1" applyFont="1" applyFill="1" applyBorder="1" applyAlignment="1">
      <alignment vertical="top"/>
    </xf>
    <xf numFmtId="3" fontId="16" fillId="0" borderId="38" xfId="0" applyNumberFormat="1" applyFont="1" applyFill="1" applyBorder="1" applyAlignment="1">
      <alignment vertical="top"/>
    </xf>
    <xf numFmtId="3" fontId="16" fillId="0" borderId="40" xfId="0" applyNumberFormat="1" applyFont="1" applyFill="1" applyBorder="1" applyAlignment="1">
      <alignment vertical="top"/>
    </xf>
    <xf numFmtId="0" fontId="7" fillId="0" borderId="23" xfId="0" applyFont="1" applyFill="1" applyBorder="1" applyAlignment="1">
      <alignment horizontal="left" vertical="top" wrapText="1"/>
    </xf>
    <xf numFmtId="3" fontId="16" fillId="0" borderId="25" xfId="0" applyNumberFormat="1" applyFont="1" applyFill="1" applyBorder="1" applyAlignment="1">
      <alignment vertical="top"/>
    </xf>
    <xf numFmtId="3" fontId="16" fillId="0" borderId="23" xfId="0" applyNumberFormat="1" applyFont="1" applyFill="1" applyBorder="1" applyAlignment="1">
      <alignment vertical="top"/>
    </xf>
    <xf numFmtId="3" fontId="16" fillId="0" borderId="27" xfId="0" applyNumberFormat="1" applyFont="1" applyFill="1" applyBorder="1" applyAlignment="1">
      <alignment vertical="top"/>
    </xf>
    <xf numFmtId="0" fontId="16" fillId="0" borderId="4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3" fontId="7" fillId="0" borderId="42" xfId="0" applyNumberFormat="1" applyFont="1" applyFill="1" applyBorder="1" applyAlignment="1">
      <alignment vertical="top"/>
    </xf>
    <xf numFmtId="3" fontId="16" fillId="0" borderId="43" xfId="0" applyNumberFormat="1" applyFont="1" applyFill="1" applyBorder="1" applyAlignment="1">
      <alignment vertical="top"/>
    </xf>
    <xf numFmtId="3" fontId="16" fillId="0" borderId="44" xfId="0" applyNumberFormat="1" applyFont="1" applyFill="1" applyBorder="1" applyAlignment="1">
      <alignment vertical="top"/>
    </xf>
    <xf numFmtId="3" fontId="16" fillId="0" borderId="42" xfId="0" applyNumberFormat="1" applyFont="1" applyFill="1" applyBorder="1" applyAlignment="1">
      <alignment vertical="top"/>
    </xf>
    <xf numFmtId="0" fontId="16" fillId="0" borderId="32" xfId="0" applyFont="1" applyFill="1" applyBorder="1" applyAlignment="1">
      <alignment horizontal="center" vertical="top"/>
    </xf>
    <xf numFmtId="3" fontId="16" fillId="0" borderId="41" xfId="0" applyNumberFormat="1" applyFont="1" applyFill="1" applyBorder="1" applyAlignment="1">
      <alignment vertical="top"/>
    </xf>
    <xf numFmtId="0" fontId="16" fillId="0" borderId="30" xfId="0" applyFont="1" applyFill="1" applyBorder="1" applyAlignment="1">
      <alignment vertical="top" wrapText="1"/>
    </xf>
    <xf numFmtId="0" fontId="16" fillId="0" borderId="36" xfId="0" applyFont="1" applyFill="1" applyBorder="1" applyAlignment="1">
      <alignment horizontal="left" vertical="top" wrapText="1"/>
    </xf>
    <xf numFmtId="3" fontId="0" fillId="0" borderId="19" xfId="0" applyNumberFormat="1" applyFont="1" applyFill="1" applyBorder="1" applyAlignment="1">
      <alignment vertical="top"/>
    </xf>
    <xf numFmtId="3" fontId="11" fillId="0" borderId="29" xfId="0" applyNumberFormat="1" applyFont="1" applyFill="1" applyBorder="1" applyAlignment="1">
      <alignment vertical="top"/>
    </xf>
    <xf numFmtId="3" fontId="11" fillId="0" borderId="36" xfId="0" applyNumberFormat="1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0" fontId="11" fillId="0" borderId="28" xfId="0" applyFont="1" applyFill="1" applyBorder="1" applyAlignment="1">
      <alignment vertical="top"/>
    </xf>
    <xf numFmtId="0" fontId="11" fillId="0" borderId="32" xfId="0" applyFont="1" applyFill="1" applyBorder="1" applyAlignment="1">
      <alignment vertical="top"/>
    </xf>
    <xf numFmtId="0" fontId="17" fillId="0" borderId="26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/>
    </xf>
    <xf numFmtId="0" fontId="11" fillId="0" borderId="41" xfId="0" applyFont="1" applyFill="1" applyBorder="1" applyAlignment="1">
      <alignment vertical="top"/>
    </xf>
    <xf numFmtId="0" fontId="11" fillId="0" borderId="37" xfId="0" applyFont="1" applyFill="1" applyBorder="1" applyAlignment="1">
      <alignment horizontal="left" vertical="top"/>
    </xf>
    <xf numFmtId="0" fontId="11" fillId="0" borderId="31" xfId="0" applyFont="1" applyFill="1" applyBorder="1" applyAlignment="1">
      <alignment vertical="top"/>
    </xf>
    <xf numFmtId="3" fontId="16" fillId="0" borderId="32" xfId="0" applyNumberFormat="1" applyFont="1" applyFill="1" applyBorder="1" applyAlignment="1">
      <alignment horizontal="right" vertical="top"/>
    </xf>
    <xf numFmtId="0" fontId="16" fillId="0" borderId="37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3" fontId="16" fillId="0" borderId="36" xfId="0" applyNumberFormat="1" applyFont="1" applyFill="1" applyBorder="1" applyAlignment="1">
      <alignment vertical="top"/>
    </xf>
    <xf numFmtId="3" fontId="16" fillId="0" borderId="45" xfId="0" applyNumberFormat="1" applyFont="1" applyFill="1" applyBorder="1" applyAlignment="1">
      <alignment vertical="top"/>
    </xf>
    <xf numFmtId="3" fontId="16" fillId="0" borderId="19" xfId="0" applyNumberFormat="1" applyFont="1" applyFill="1" applyBorder="1" applyAlignment="1">
      <alignment vertical="top"/>
    </xf>
    <xf numFmtId="3" fontId="0" fillId="0" borderId="32" xfId="0" applyNumberFormat="1" applyFont="1" applyFill="1" applyBorder="1" applyAlignment="1">
      <alignment vertical="top"/>
    </xf>
    <xf numFmtId="0" fontId="16" fillId="0" borderId="46" xfId="0" applyFont="1" applyFill="1" applyBorder="1" applyAlignment="1">
      <alignment vertical="top" wrapText="1"/>
    </xf>
    <xf numFmtId="3" fontId="0" fillId="0" borderId="42" xfId="0" applyNumberFormat="1" applyFill="1" applyBorder="1" applyAlignment="1">
      <alignment vertical="top"/>
    </xf>
    <xf numFmtId="3" fontId="11" fillId="0" borderId="44" xfId="0" applyNumberFormat="1" applyFont="1" applyFill="1" applyBorder="1" applyAlignment="1">
      <alignment vertical="top"/>
    </xf>
    <xf numFmtId="3" fontId="11" fillId="0" borderId="38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4" fillId="0" borderId="15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top"/>
    </xf>
    <xf numFmtId="0" fontId="18" fillId="0" borderId="32" xfId="0" applyFont="1" applyFill="1" applyBorder="1" applyAlignment="1">
      <alignment vertical="top" wrapText="1"/>
    </xf>
    <xf numFmtId="3" fontId="16" fillId="0" borderId="41" xfId="0" applyNumberFormat="1" applyFont="1" applyFill="1" applyBorder="1" applyAlignment="1">
      <alignment horizontal="left" vertical="top"/>
    </xf>
    <xf numFmtId="3" fontId="16" fillId="0" borderId="33" xfId="0" applyNumberFormat="1" applyFont="1" applyFill="1" applyBorder="1" applyAlignment="1">
      <alignment horizontal="left" vertical="top"/>
    </xf>
    <xf numFmtId="3" fontId="16" fillId="0" borderId="36" xfId="0" applyNumberFormat="1" applyFont="1" applyFill="1" applyBorder="1" applyAlignment="1">
      <alignment horizontal="left" vertical="top"/>
    </xf>
    <xf numFmtId="3" fontId="16" fillId="0" borderId="47" xfId="0" applyNumberFormat="1" applyFont="1" applyFill="1" applyBorder="1" applyAlignment="1">
      <alignment vertical="top"/>
    </xf>
    <xf numFmtId="3" fontId="16" fillId="0" borderId="6" xfId="0" applyNumberFormat="1" applyFont="1" applyFill="1" applyBorder="1" applyAlignment="1">
      <alignment vertical="top"/>
    </xf>
    <xf numFmtId="3" fontId="16" fillId="0" borderId="48" xfId="0" applyNumberFormat="1" applyFont="1" applyFill="1" applyBorder="1" applyAlignment="1">
      <alignment vertical="top"/>
    </xf>
    <xf numFmtId="3" fontId="11" fillId="0" borderId="45" xfId="0" applyNumberFormat="1" applyFont="1" applyFill="1" applyBorder="1" applyAlignment="1">
      <alignment horizontal="right" vertical="top" wrapText="1"/>
    </xf>
    <xf numFmtId="3" fontId="0" fillId="0" borderId="34" xfId="0" applyNumberFormat="1" applyFill="1" applyBorder="1" applyAlignment="1">
      <alignment vertical="top"/>
    </xf>
    <xf numFmtId="3" fontId="11" fillId="0" borderId="45" xfId="0" applyNumberFormat="1" applyFont="1" applyFill="1" applyBorder="1" applyAlignment="1">
      <alignment vertical="top"/>
    </xf>
    <xf numFmtId="3" fontId="16" fillId="0" borderId="30" xfId="0" applyNumberFormat="1" applyFont="1" applyFill="1" applyBorder="1" applyAlignment="1">
      <alignment horizontal="left" vertical="top"/>
    </xf>
    <xf numFmtId="3" fontId="11" fillId="0" borderId="43" xfId="0" applyNumberFormat="1" applyFont="1" applyFill="1" applyBorder="1" applyAlignment="1">
      <alignment horizontal="right" vertical="top" wrapText="1"/>
    </xf>
    <xf numFmtId="3" fontId="0" fillId="0" borderId="32" xfId="0" applyNumberFormat="1" applyFill="1" applyBorder="1" applyAlignment="1">
      <alignment vertical="top"/>
    </xf>
    <xf numFmtId="0" fontId="16" fillId="0" borderId="32" xfId="0" applyFont="1" applyFill="1" applyBorder="1" applyAlignment="1">
      <alignment horizontal="left" vertical="top" wrapText="1"/>
    </xf>
    <xf numFmtId="3" fontId="11" fillId="0" borderId="18" xfId="0" applyNumberFormat="1" applyFont="1" applyFill="1" applyBorder="1" applyAlignment="1">
      <alignment horizontal="right" vertical="top" wrapText="1"/>
    </xf>
    <xf numFmtId="3" fontId="0" fillId="0" borderId="19" xfId="0" applyNumberForma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3" fontId="11" fillId="0" borderId="19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horizontal="left" vertical="top" wrapText="1"/>
    </xf>
    <xf numFmtId="3" fontId="16" fillId="0" borderId="3" xfId="0" applyNumberFormat="1" applyFont="1" applyFill="1" applyBorder="1" applyAlignment="1">
      <alignment vertical="top"/>
    </xf>
    <xf numFmtId="0" fontId="0" fillId="0" borderId="40" xfId="0" applyFill="1" applyBorder="1" applyAlignment="1">
      <alignment horizontal="center" vertical="top"/>
    </xf>
    <xf numFmtId="0" fontId="7" fillId="0" borderId="40" xfId="0" applyFont="1" applyFill="1" applyBorder="1" applyAlignment="1">
      <alignment vertical="top" wrapText="1"/>
    </xf>
    <xf numFmtId="3" fontId="0" fillId="0" borderId="40" xfId="0" applyNumberFormat="1" applyFont="1" applyFill="1" applyBorder="1" applyAlignment="1">
      <alignment vertical="top"/>
    </xf>
    <xf numFmtId="3" fontId="16" fillId="0" borderId="39" xfId="0" applyNumberFormat="1" applyFont="1" applyFill="1" applyBorder="1" applyAlignment="1">
      <alignment horizontal="left" vertical="top"/>
    </xf>
    <xf numFmtId="3" fontId="11" fillId="0" borderId="49" xfId="0" applyNumberFormat="1" applyFont="1" applyFill="1" applyBorder="1" applyAlignment="1">
      <alignment horizontal="right" vertical="top" wrapText="1"/>
    </xf>
    <xf numFmtId="3" fontId="0" fillId="0" borderId="50" xfId="0" applyNumberFormat="1" applyFill="1" applyBorder="1" applyAlignment="1">
      <alignment vertical="top"/>
    </xf>
    <xf numFmtId="0" fontId="16" fillId="0" borderId="40" xfId="0" applyFont="1" applyFill="1" applyBorder="1" applyAlignment="1">
      <alignment vertical="top"/>
    </xf>
    <xf numFmtId="0" fontId="11" fillId="0" borderId="50" xfId="0" applyFont="1" applyFill="1" applyBorder="1" applyAlignment="1">
      <alignment vertical="top"/>
    </xf>
    <xf numFmtId="3" fontId="16" fillId="0" borderId="49" xfId="0" applyNumberFormat="1" applyFont="1" applyFill="1" applyBorder="1" applyAlignment="1">
      <alignment vertical="top"/>
    </xf>
    <xf numFmtId="3" fontId="11" fillId="0" borderId="50" xfId="0" applyNumberFormat="1" applyFont="1" applyFill="1" applyBorder="1" applyAlignment="1">
      <alignment vertical="top"/>
    </xf>
    <xf numFmtId="0" fontId="16" fillId="0" borderId="50" xfId="0" applyFont="1" applyFill="1" applyBorder="1" applyAlignment="1">
      <alignment horizontal="left" vertical="top" wrapText="1"/>
    </xf>
    <xf numFmtId="3" fontId="11" fillId="0" borderId="39" xfId="0" applyNumberFormat="1" applyFont="1" applyFill="1" applyBorder="1" applyAlignment="1">
      <alignment vertical="top"/>
    </xf>
    <xf numFmtId="3" fontId="16" fillId="0" borderId="46" xfId="0" applyNumberFormat="1" applyFont="1" applyFill="1" applyBorder="1" applyAlignment="1">
      <alignment vertical="top"/>
    </xf>
    <xf numFmtId="3" fontId="16" fillId="0" borderId="51" xfId="0" applyNumberFormat="1" applyFont="1" applyFill="1" applyBorder="1" applyAlignment="1">
      <alignment vertical="top"/>
    </xf>
    <xf numFmtId="3" fontId="16" fillId="0" borderId="50" xfId="0" applyNumberFormat="1" applyFont="1" applyFill="1" applyBorder="1" applyAlignment="1">
      <alignment vertical="top"/>
    </xf>
    <xf numFmtId="0" fontId="16" fillId="0" borderId="40" xfId="0" applyFont="1" applyFill="1" applyBorder="1" applyAlignment="1">
      <alignment horizontal="center" vertical="top"/>
    </xf>
    <xf numFmtId="3" fontId="16" fillId="0" borderId="32" xfId="0" applyNumberFormat="1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 wrapText="1"/>
    </xf>
    <xf numFmtId="3" fontId="11" fillId="0" borderId="32" xfId="0" applyNumberFormat="1" applyFont="1" applyFill="1" applyBorder="1" applyAlignment="1">
      <alignment horizontal="right" vertical="top" wrapText="1"/>
    </xf>
    <xf numFmtId="3" fontId="16" fillId="0" borderId="52" xfId="0" applyNumberFormat="1" applyFont="1" applyFill="1" applyBorder="1" applyAlignment="1">
      <alignment vertical="top"/>
    </xf>
    <xf numFmtId="3" fontId="16" fillId="0" borderId="53" xfId="0" applyNumberFormat="1" applyFont="1" applyFill="1" applyBorder="1" applyAlignment="1">
      <alignment vertical="top"/>
    </xf>
    <xf numFmtId="3" fontId="16" fillId="0" borderId="40" xfId="0" applyNumberFormat="1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 wrapText="1"/>
    </xf>
    <xf numFmtId="3" fontId="11" fillId="0" borderId="40" xfId="0" applyNumberFormat="1" applyFont="1" applyFill="1" applyBorder="1" applyAlignment="1">
      <alignment horizontal="right" vertical="top" wrapText="1"/>
    </xf>
    <xf numFmtId="3" fontId="0" fillId="0" borderId="40" xfId="0" applyNumberFormat="1" applyFill="1" applyBorder="1" applyAlignment="1">
      <alignment vertical="top"/>
    </xf>
    <xf numFmtId="0" fontId="11" fillId="0" borderId="40" xfId="0" applyFont="1" applyFill="1" applyBorder="1" applyAlignment="1">
      <alignment vertical="top"/>
    </xf>
    <xf numFmtId="3" fontId="11" fillId="0" borderId="40" xfId="0" applyNumberFormat="1" applyFont="1" applyFill="1" applyBorder="1" applyAlignment="1">
      <alignment vertical="top"/>
    </xf>
    <xf numFmtId="0" fontId="16" fillId="0" borderId="4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right" vertical="top" wrapText="1"/>
    </xf>
    <xf numFmtId="0" fontId="23" fillId="0" borderId="4" xfId="0" applyFont="1" applyFill="1" applyBorder="1" applyAlignment="1">
      <alignment horizontal="left" vertical="top"/>
    </xf>
    <xf numFmtId="3" fontId="0" fillId="0" borderId="4" xfId="0" applyNumberFormat="1" applyFont="1" applyFill="1" applyBorder="1" applyAlignment="1">
      <alignment vertical="top"/>
    </xf>
    <xf numFmtId="3" fontId="16" fillId="0" borderId="4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left" vertical="top" wrapText="1"/>
    </xf>
    <xf numFmtId="3" fontId="0" fillId="0" borderId="31" xfId="0" applyNumberFormat="1" applyFill="1" applyBorder="1" applyAlignment="1">
      <alignment vertical="top"/>
    </xf>
    <xf numFmtId="0" fontId="0" fillId="0" borderId="27" xfId="0" applyFill="1" applyBorder="1" applyAlignment="1">
      <alignment horizontal="center" vertical="top"/>
    </xf>
    <xf numFmtId="0" fontId="7" fillId="0" borderId="27" xfId="0" applyFont="1" applyFill="1" applyBorder="1" applyAlignment="1">
      <alignment vertical="top" wrapText="1"/>
    </xf>
    <xf numFmtId="3" fontId="0" fillId="0" borderId="27" xfId="0" applyNumberFormat="1" applyFont="1" applyFill="1" applyBorder="1" applyAlignment="1">
      <alignment vertical="top"/>
    </xf>
    <xf numFmtId="0" fontId="16" fillId="0" borderId="25" xfId="0" applyFont="1" applyFill="1" applyBorder="1" applyAlignment="1">
      <alignment vertical="top" wrapText="1"/>
    </xf>
    <xf numFmtId="3" fontId="16" fillId="0" borderId="52" xfId="0" applyNumberFormat="1" applyFont="1" applyFill="1" applyBorder="1" applyAlignment="1">
      <alignment horizontal="right" vertical="top"/>
    </xf>
    <xf numFmtId="3" fontId="0" fillId="0" borderId="44" xfId="0" applyNumberFormat="1" applyFill="1" applyBorder="1" applyAlignment="1">
      <alignment vertical="top"/>
    </xf>
    <xf numFmtId="0" fontId="16" fillId="0" borderId="27" xfId="0" applyFont="1" applyFill="1" applyBorder="1" applyAlignment="1">
      <alignment vertical="top"/>
    </xf>
    <xf numFmtId="0" fontId="16" fillId="0" borderId="44" xfId="0" applyFont="1" applyFill="1" applyBorder="1" applyAlignment="1">
      <alignment vertical="top"/>
    </xf>
    <xf numFmtId="3" fontId="11" fillId="0" borderId="52" xfId="0" applyNumberFormat="1" applyFont="1" applyFill="1" applyBorder="1" applyAlignment="1">
      <alignment vertical="top"/>
    </xf>
    <xf numFmtId="3" fontId="11" fillId="0" borderId="41" xfId="0" applyNumberFormat="1" applyFont="1" applyFill="1" applyBorder="1" applyAlignment="1">
      <alignment vertical="top"/>
    </xf>
    <xf numFmtId="0" fontId="16" fillId="0" borderId="42" xfId="0" applyFont="1" applyFill="1" applyBorder="1" applyAlignment="1">
      <alignment horizontal="left" vertical="top" wrapText="1"/>
    </xf>
    <xf numFmtId="0" fontId="16" fillId="0" borderId="44" xfId="0" applyFont="1" applyFill="1" applyBorder="1" applyAlignment="1">
      <alignment horizontal="left" vertical="top" wrapText="1"/>
    </xf>
    <xf numFmtId="3" fontId="16" fillId="3" borderId="27" xfId="0" applyNumberFormat="1" applyFont="1" applyFill="1" applyBorder="1" applyAlignment="1">
      <alignment vertical="top"/>
    </xf>
    <xf numFmtId="3" fontId="16" fillId="0" borderId="43" xfId="0" applyNumberFormat="1" applyFont="1" applyFill="1" applyBorder="1" applyAlignment="1">
      <alignment horizontal="right" vertical="top"/>
    </xf>
    <xf numFmtId="3" fontId="11" fillId="0" borderId="43" xfId="0" applyNumberFormat="1" applyFont="1" applyFill="1" applyBorder="1" applyAlignment="1">
      <alignment vertical="top"/>
    </xf>
    <xf numFmtId="3" fontId="16" fillId="3" borderId="32" xfId="0" applyNumberFormat="1" applyFont="1" applyFill="1" applyBorder="1" applyAlignment="1">
      <alignment vertical="top"/>
    </xf>
    <xf numFmtId="0" fontId="16" fillId="0" borderId="30" xfId="0" applyFont="1" applyFill="1" applyBorder="1" applyAlignment="1">
      <alignment vertical="top" wrapText="1"/>
    </xf>
    <xf numFmtId="3" fontId="16" fillId="3" borderId="19" xfId="0" applyNumberFormat="1" applyFont="1" applyFill="1" applyBorder="1" applyAlignment="1">
      <alignment vertical="top"/>
    </xf>
    <xf numFmtId="0" fontId="16" fillId="0" borderId="39" xfId="0" applyFont="1" applyFill="1" applyBorder="1" applyAlignment="1">
      <alignment vertical="top" wrapText="1"/>
    </xf>
    <xf numFmtId="3" fontId="16" fillId="0" borderId="49" xfId="0" applyNumberFormat="1" applyFont="1" applyFill="1" applyBorder="1" applyAlignment="1">
      <alignment horizontal="right" vertical="top"/>
    </xf>
    <xf numFmtId="3" fontId="11" fillId="0" borderId="49" xfId="0" applyNumberFormat="1" applyFont="1" applyFill="1" applyBorder="1" applyAlignment="1">
      <alignment vertical="top"/>
    </xf>
    <xf numFmtId="3" fontId="11" fillId="0" borderId="33" xfId="0" applyNumberFormat="1" applyFont="1" applyFill="1" applyBorder="1" applyAlignment="1">
      <alignment vertical="top"/>
    </xf>
    <xf numFmtId="0" fontId="16" fillId="0" borderId="34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left" vertical="top" wrapText="1"/>
    </xf>
    <xf numFmtId="3" fontId="16" fillId="3" borderId="40" xfId="0" applyNumberFormat="1" applyFont="1" applyFill="1" applyBorder="1" applyAlignment="1">
      <alignment vertical="top"/>
    </xf>
    <xf numFmtId="3" fontId="16" fillId="0" borderId="5" xfId="0" applyNumberFormat="1" applyFont="1" applyFill="1" applyBorder="1" applyAlignment="1">
      <alignment horizontal="right" vertical="top"/>
    </xf>
    <xf numFmtId="3" fontId="1" fillId="0" borderId="13" xfId="0" applyNumberFormat="1" applyFont="1" applyFill="1" applyBorder="1" applyAlignment="1">
      <alignment vertical="top"/>
    </xf>
    <xf numFmtId="3" fontId="11" fillId="0" borderId="54" xfId="0" applyNumberFormat="1" applyFont="1" applyFill="1" applyBorder="1" applyAlignment="1">
      <alignment vertical="top"/>
    </xf>
    <xf numFmtId="0" fontId="16" fillId="0" borderId="22" xfId="0" applyFont="1" applyFill="1" applyBorder="1" applyAlignment="1">
      <alignment horizontal="left" vertical="top" wrapText="1"/>
    </xf>
    <xf numFmtId="3" fontId="11" fillId="0" borderId="5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vertical="top"/>
    </xf>
    <xf numFmtId="0" fontId="1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/>
    </xf>
    <xf numFmtId="3" fontId="11" fillId="0" borderId="11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0" fontId="10" fillId="5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/>
    </xf>
    <xf numFmtId="1" fontId="10" fillId="5" borderId="13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1" fontId="21" fillId="5" borderId="13" xfId="0" applyNumberFormat="1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vertical="top"/>
    </xf>
    <xf numFmtId="3" fontId="21" fillId="0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vertical="top"/>
    </xf>
    <xf numFmtId="3" fontId="21" fillId="0" borderId="54" xfId="0" applyNumberFormat="1" applyFont="1" applyFill="1" applyBorder="1" applyAlignment="1">
      <alignment vertical="top"/>
    </xf>
    <xf numFmtId="3" fontId="21" fillId="0" borderId="22" xfId="0" applyNumberFormat="1" applyFont="1" applyFill="1" applyBorder="1" applyAlignment="1">
      <alignment vertical="top"/>
    </xf>
    <xf numFmtId="3" fontId="21" fillId="0" borderId="21" xfId="0" applyNumberFormat="1" applyFon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0" fillId="0" borderId="55" xfId="0" applyFont="1" applyFill="1" applyBorder="1" applyAlignment="1">
      <alignment vertical="top"/>
    </xf>
    <xf numFmtId="0" fontId="0" fillId="0" borderId="52" xfId="0" applyFont="1" applyFill="1" applyBorder="1" applyAlignment="1">
      <alignment horizontal="left" vertical="top"/>
    </xf>
    <xf numFmtId="3" fontId="21" fillId="0" borderId="9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vertical="top"/>
    </xf>
    <xf numFmtId="3" fontId="10" fillId="0" borderId="23" xfId="0" applyNumberFormat="1" applyFont="1" applyFill="1" applyBorder="1" applyAlignment="1">
      <alignment vertical="top"/>
    </xf>
    <xf numFmtId="0" fontId="11" fillId="0" borderId="56" xfId="0" applyFont="1" applyFill="1" applyBorder="1" applyAlignment="1">
      <alignment horizontal="left" vertical="top"/>
    </xf>
    <xf numFmtId="3" fontId="10" fillId="0" borderId="52" xfId="0" applyNumberFormat="1" applyFont="1" applyFill="1" applyBorder="1" applyAlignment="1">
      <alignment vertical="top"/>
    </xf>
    <xf numFmtId="3" fontId="10" fillId="0" borderId="5" xfId="0" applyNumberFormat="1" applyFont="1" applyFill="1" applyBorder="1" applyAlignment="1">
      <alignment vertical="top"/>
    </xf>
    <xf numFmtId="0" fontId="0" fillId="0" borderId="43" xfId="0" applyFont="1" applyFill="1" applyBorder="1" applyAlignment="1">
      <alignment horizontal="left" vertical="top"/>
    </xf>
    <xf numFmtId="3" fontId="21" fillId="0" borderId="0" xfId="0" applyNumberFormat="1" applyFont="1" applyFill="1" applyBorder="1" applyAlignment="1">
      <alignment horizontal="right" vertical="top"/>
    </xf>
    <xf numFmtId="3" fontId="0" fillId="0" borderId="24" xfId="0" applyNumberFormat="1" applyFill="1" applyBorder="1" applyAlignment="1">
      <alignment vertical="top"/>
    </xf>
    <xf numFmtId="3" fontId="0" fillId="0" borderId="28" xfId="0" applyNumberFormat="1" applyFill="1" applyBorder="1" applyAlignment="1">
      <alignment vertical="top"/>
    </xf>
    <xf numFmtId="0" fontId="11" fillId="0" borderId="57" xfId="0" applyFont="1" applyFill="1" applyBorder="1" applyAlignment="1">
      <alignment horizontal="left" vertical="top"/>
    </xf>
    <xf numFmtId="3" fontId="11" fillId="0" borderId="6" xfId="0" applyNumberFormat="1" applyFont="1" applyFill="1" applyBorder="1" applyAlignment="1">
      <alignment vertical="top"/>
    </xf>
    <xf numFmtId="3" fontId="0" fillId="0" borderId="28" xfId="0" applyNumberFormat="1" applyFont="1" applyFill="1" applyBorder="1" applyAlignment="1">
      <alignment vertical="top"/>
    </xf>
    <xf numFmtId="0" fontId="10" fillId="0" borderId="53" xfId="0" applyFont="1" applyFill="1" applyBorder="1" applyAlignment="1">
      <alignment horizontal="left" vertical="top"/>
    </xf>
    <xf numFmtId="0" fontId="0" fillId="0" borderId="58" xfId="0" applyFont="1" applyFill="1" applyBorder="1" applyAlignment="1">
      <alignment horizontal="left" vertical="top"/>
    </xf>
    <xf numFmtId="4" fontId="11" fillId="0" borderId="28" xfId="0" applyNumberFormat="1" applyFont="1" applyFill="1" applyBorder="1" applyAlignment="1">
      <alignment vertical="top"/>
    </xf>
    <xf numFmtId="3" fontId="21" fillId="0" borderId="53" xfId="0" applyNumberFormat="1" applyFont="1" applyFill="1" applyBorder="1" applyAlignment="1">
      <alignment horizontal="left" vertical="top"/>
    </xf>
    <xf numFmtId="3" fontId="0" fillId="0" borderId="45" xfId="0" applyNumberFormat="1" applyFill="1" applyBorder="1" applyAlignment="1">
      <alignment vertical="top"/>
    </xf>
    <xf numFmtId="0" fontId="11" fillId="0" borderId="45" xfId="0" applyFont="1" applyFill="1" applyBorder="1" applyAlignment="1">
      <alignment vertical="top"/>
    </xf>
    <xf numFmtId="0" fontId="11" fillId="0" borderId="45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vertical="top"/>
    </xf>
    <xf numFmtId="0" fontId="11" fillId="0" borderId="6" xfId="0" applyFont="1" applyFill="1" applyBorder="1" applyAlignment="1">
      <alignment vertical="top"/>
    </xf>
    <xf numFmtId="3" fontId="21" fillId="0" borderId="59" xfId="0" applyNumberFormat="1" applyFont="1" applyFill="1" applyBorder="1" applyAlignment="1">
      <alignment horizontal="left" vertical="top"/>
    </xf>
    <xf numFmtId="0" fontId="0" fillId="0" borderId="60" xfId="0" applyFont="1" applyFill="1" applyBorder="1" applyAlignment="1">
      <alignment horizontal="left" vertical="top"/>
    </xf>
    <xf numFmtId="3" fontId="21" fillId="0" borderId="46" xfId="0" applyNumberFormat="1" applyFont="1" applyFill="1" applyBorder="1" applyAlignment="1">
      <alignment horizontal="right" vertical="top"/>
    </xf>
    <xf numFmtId="3" fontId="0" fillId="0" borderId="38" xfId="0" applyNumberFormat="1" applyFill="1" applyBorder="1" applyAlignment="1">
      <alignment vertical="top"/>
    </xf>
    <xf numFmtId="0" fontId="11" fillId="0" borderId="38" xfId="0" applyFont="1" applyFill="1" applyBorder="1" applyAlignment="1">
      <alignment vertical="top"/>
    </xf>
    <xf numFmtId="0" fontId="11" fillId="0" borderId="38" xfId="0" applyFont="1" applyFill="1" applyBorder="1" applyAlignment="1">
      <alignment horizontal="left" vertical="top"/>
    </xf>
    <xf numFmtId="3" fontId="11" fillId="0" borderId="7" xfId="0" applyNumberFormat="1" applyFont="1" applyFill="1" applyBorder="1" applyAlignment="1">
      <alignment vertical="top"/>
    </xf>
    <xf numFmtId="3" fontId="0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3" fontId="0" fillId="0" borderId="16" xfId="0" applyNumberFormat="1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horizontal="right" vertical="top"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3" fontId="2" fillId="0" borderId="29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vertical="top" wrapText="1"/>
    </xf>
    <xf numFmtId="0" fontId="0" fillId="0" borderId="19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3" fontId="16" fillId="0" borderId="18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3" fontId="0" fillId="0" borderId="19" xfId="0" applyNumberFormat="1" applyFont="1" applyFill="1" applyBorder="1" applyAlignment="1">
      <alignment vertical="top"/>
    </xf>
    <xf numFmtId="3" fontId="0" fillId="0" borderId="35" xfId="0" applyNumberFormat="1" applyFont="1" applyFill="1" applyBorder="1" applyAlignment="1">
      <alignment vertical="top"/>
    </xf>
    <xf numFmtId="3" fontId="16" fillId="0" borderId="61" xfId="0" applyNumberFormat="1" applyFont="1" applyFill="1" applyBorder="1" applyAlignment="1">
      <alignment vertical="top"/>
    </xf>
    <xf numFmtId="3" fontId="16" fillId="0" borderId="62" xfId="0" applyNumberFormat="1" applyFont="1" applyFill="1" applyBorder="1" applyAlignment="1">
      <alignment vertical="top"/>
    </xf>
    <xf numFmtId="3" fontId="16" fillId="0" borderId="63" xfId="0" applyNumberFormat="1" applyFont="1" applyFill="1" applyBorder="1" applyAlignment="1">
      <alignment vertical="top"/>
    </xf>
    <xf numFmtId="0" fontId="16" fillId="0" borderId="2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35" xfId="0" applyFont="1" applyFill="1" applyBorder="1" applyAlignment="1">
      <alignment horizontal="center" vertical="top"/>
    </xf>
    <xf numFmtId="3" fontId="10" fillId="0" borderId="64" xfId="0" applyNumberFormat="1" applyFont="1" applyFill="1" applyBorder="1" applyAlignment="1">
      <alignment vertical="top"/>
    </xf>
    <xf numFmtId="3" fontId="10" fillId="0" borderId="65" xfId="0" applyNumberFormat="1" applyFont="1" applyFill="1" applyBorder="1" applyAlignment="1">
      <alignment vertical="top"/>
    </xf>
    <xf numFmtId="3" fontId="10" fillId="0" borderId="17" xfId="0" applyNumberFormat="1" applyFont="1" applyFill="1" applyBorder="1" applyAlignment="1">
      <alignment vertical="top"/>
    </xf>
    <xf numFmtId="3" fontId="10" fillId="0" borderId="66" xfId="0" applyNumberFormat="1" applyFont="1" applyFill="1" applyBorder="1" applyAlignment="1">
      <alignment vertical="top"/>
    </xf>
    <xf numFmtId="3" fontId="16" fillId="0" borderId="43" xfId="0" applyNumberFormat="1" applyFont="1" applyFill="1" applyBorder="1" applyAlignment="1">
      <alignment vertical="top"/>
    </xf>
    <xf numFmtId="0" fontId="16" fillId="0" borderId="58" xfId="0" applyFont="1" applyFill="1" applyBorder="1" applyAlignment="1">
      <alignment horizontal="center" vertical="top"/>
    </xf>
    <xf numFmtId="0" fontId="12" fillId="6" borderId="22" xfId="0" applyFont="1" applyFill="1" applyBorder="1" applyAlignment="1">
      <alignment horizontal="center" vertical="top" wrapText="1"/>
    </xf>
    <xf numFmtId="0" fontId="12" fillId="6" borderId="54" xfId="0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/>
    </xf>
    <xf numFmtId="0" fontId="7" fillId="0" borderId="32" xfId="0" applyFont="1" applyFill="1" applyBorder="1" applyAlignment="1">
      <alignment vertical="top" wrapText="1"/>
    </xf>
    <xf numFmtId="3" fontId="0" fillId="0" borderId="32" xfId="0" applyNumberFormat="1" applyFont="1" applyFill="1" applyBorder="1" applyAlignment="1">
      <alignment vertical="top"/>
    </xf>
    <xf numFmtId="3" fontId="10" fillId="0" borderId="2" xfId="0" applyNumberFormat="1" applyFont="1" applyFill="1" applyBorder="1" applyAlignment="1">
      <alignment vertical="top"/>
    </xf>
    <xf numFmtId="3" fontId="10" fillId="0" borderId="3" xfId="0" applyNumberFormat="1" applyFont="1" applyFill="1" applyBorder="1" applyAlignment="1">
      <alignment vertical="top"/>
    </xf>
    <xf numFmtId="3" fontId="10" fillId="0" borderId="8" xfId="0" applyNumberFormat="1" applyFont="1" applyFill="1" applyBorder="1" applyAlignment="1">
      <alignment vertical="top"/>
    </xf>
    <xf numFmtId="0" fontId="11" fillId="0" borderId="36" xfId="0" applyFont="1" applyFill="1" applyBorder="1" applyAlignment="1">
      <alignment horizontal="left" vertical="top"/>
    </xf>
    <xf numFmtId="0" fontId="11" fillId="0" borderId="2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3" fontId="10" fillId="0" borderId="67" xfId="0" applyNumberFormat="1" applyFont="1" applyFill="1" applyBorder="1" applyAlignment="1">
      <alignment vertical="top"/>
    </xf>
    <xf numFmtId="3" fontId="10" fillId="0" borderId="68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16" fillId="0" borderId="3" xfId="0" applyFont="1" applyFill="1" applyBorder="1" applyAlignment="1">
      <alignment vertical="top"/>
    </xf>
    <xf numFmtId="0" fontId="16" fillId="0" borderId="35" xfId="0" applyFont="1" applyFill="1" applyBorder="1" applyAlignment="1">
      <alignment vertical="top"/>
    </xf>
    <xf numFmtId="0" fontId="16" fillId="0" borderId="32" xfId="0" applyFont="1" applyFill="1" applyBorder="1" applyAlignment="1">
      <alignment horizontal="center" vertical="top"/>
    </xf>
    <xf numFmtId="3" fontId="16" fillId="0" borderId="42" xfId="0" applyNumberFormat="1" applyFont="1" applyFill="1" applyBorder="1" applyAlignment="1">
      <alignment vertical="top"/>
    </xf>
    <xf numFmtId="3" fontId="16" fillId="0" borderId="34" xfId="0" applyNumberFormat="1" applyFont="1" applyFill="1" applyBorder="1" applyAlignment="1">
      <alignment vertical="top"/>
    </xf>
    <xf numFmtId="3" fontId="16" fillId="0" borderId="53" xfId="0" applyNumberFormat="1" applyFont="1" applyFill="1" applyBorder="1" applyAlignment="1">
      <alignment horizontal="left" vertical="top"/>
    </xf>
    <xf numFmtId="3" fontId="16" fillId="0" borderId="41" xfId="0" applyNumberFormat="1" applyFont="1" applyFill="1" applyBorder="1" applyAlignment="1">
      <alignment horizontal="left" vertical="top"/>
    </xf>
    <xf numFmtId="3" fontId="16" fillId="0" borderId="36" xfId="0" applyNumberFormat="1" applyFont="1" applyFill="1" applyBorder="1" applyAlignment="1">
      <alignment horizontal="left" vertical="top"/>
    </xf>
    <xf numFmtId="3" fontId="16" fillId="0" borderId="37" xfId="0" applyNumberFormat="1" applyFont="1" applyFill="1" applyBorder="1" applyAlignment="1">
      <alignment horizontal="left" vertical="top"/>
    </xf>
    <xf numFmtId="3" fontId="0" fillId="0" borderId="19" xfId="0" applyNumberFormat="1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3" fontId="0" fillId="0" borderId="35" xfId="0" applyNumberFormat="1" applyFont="1" applyFill="1" applyBorder="1" applyAlignment="1">
      <alignment vertical="top"/>
    </xf>
    <xf numFmtId="0" fontId="11" fillId="0" borderId="19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6" fillId="0" borderId="4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3" fontId="7" fillId="0" borderId="19" xfId="0" applyNumberFormat="1" applyFont="1" applyFill="1" applyBorder="1" applyAlignment="1">
      <alignment vertical="top"/>
    </xf>
    <xf numFmtId="3" fontId="7" fillId="0" borderId="35" xfId="0" applyNumberFormat="1" applyFont="1" applyFill="1" applyBorder="1" applyAlignment="1">
      <alignment vertical="top"/>
    </xf>
    <xf numFmtId="3" fontId="11" fillId="0" borderId="29" xfId="0" applyNumberFormat="1" applyFont="1" applyFill="1" applyBorder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3" fontId="11" fillId="0" borderId="31" xfId="0" applyNumberFormat="1" applyFont="1" applyFill="1" applyBorder="1" applyAlignment="1">
      <alignment vertical="top"/>
    </xf>
    <xf numFmtId="3" fontId="11" fillId="0" borderId="18" xfId="0" applyNumberFormat="1" applyFont="1" applyFill="1" applyBorder="1" applyAlignment="1">
      <alignment vertical="top"/>
    </xf>
    <xf numFmtId="0" fontId="11" fillId="0" borderId="62" xfId="0" applyFont="1" applyFill="1" applyBorder="1" applyAlignment="1">
      <alignment vertical="top"/>
    </xf>
    <xf numFmtId="0" fontId="11" fillId="0" borderId="63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11" fillId="0" borderId="57" xfId="0" applyFont="1" applyFill="1" applyBorder="1" applyAlignment="1">
      <alignment vertical="top"/>
    </xf>
    <xf numFmtId="0" fontId="11" fillId="0" borderId="69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vertical="top" wrapText="1"/>
    </xf>
    <xf numFmtId="3" fontId="16" fillId="0" borderId="69" xfId="0" applyNumberFormat="1" applyFont="1" applyFill="1" applyBorder="1" applyAlignment="1">
      <alignment vertical="top"/>
    </xf>
    <xf numFmtId="0" fontId="16" fillId="0" borderId="69" xfId="0" applyFont="1" applyFill="1" applyBorder="1" applyAlignment="1">
      <alignment vertical="top"/>
    </xf>
    <xf numFmtId="3" fontId="7" fillId="0" borderId="34" xfId="0" applyNumberFormat="1" applyFont="1" applyFill="1" applyBorder="1" applyAlignment="1">
      <alignment vertical="top"/>
    </xf>
    <xf numFmtId="3" fontId="7" fillId="0" borderId="69" xfId="0" applyNumberFormat="1" applyFont="1" applyFill="1" applyBorder="1" applyAlignment="1">
      <alignment vertical="top"/>
    </xf>
    <xf numFmtId="0" fontId="16" fillId="0" borderId="19" xfId="0" applyFont="1" applyFill="1" applyBorder="1" applyAlignment="1">
      <alignment vertical="top"/>
    </xf>
    <xf numFmtId="3" fontId="16" fillId="0" borderId="29" xfId="0" applyNumberFormat="1" applyFont="1" applyFill="1" applyBorder="1" applyAlignment="1">
      <alignment vertical="top"/>
    </xf>
    <xf numFmtId="3" fontId="16" fillId="0" borderId="31" xfId="0" applyNumberFormat="1" applyFont="1" applyFill="1" applyBorder="1" applyAlignment="1">
      <alignment vertical="top"/>
    </xf>
    <xf numFmtId="0" fontId="16" fillId="0" borderId="70" xfId="0" applyFont="1" applyFill="1" applyBorder="1" applyAlignment="1">
      <alignment vertical="top" wrapText="1"/>
    </xf>
    <xf numFmtId="3" fontId="7" fillId="0" borderId="57" xfId="0" applyNumberFormat="1" applyFont="1" applyFill="1" applyBorder="1" applyAlignment="1">
      <alignment vertical="top"/>
    </xf>
    <xf numFmtId="4" fontId="16" fillId="0" borderId="19" xfId="0" applyNumberFormat="1" applyFont="1" applyFill="1" applyBorder="1" applyAlignment="1">
      <alignment vertical="top"/>
    </xf>
    <xf numFmtId="4" fontId="16" fillId="0" borderId="3" xfId="0" applyNumberFormat="1" applyFont="1" applyFill="1" applyBorder="1" applyAlignment="1">
      <alignment vertical="top"/>
    </xf>
    <xf numFmtId="4" fontId="16" fillId="0" borderId="35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vertical="top"/>
    </xf>
    <xf numFmtId="0" fontId="16" fillId="0" borderId="62" xfId="0" applyFont="1" applyFill="1" applyBorder="1" applyAlignment="1">
      <alignment vertical="top"/>
    </xf>
    <xf numFmtId="0" fontId="16" fillId="0" borderId="63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top"/>
    </xf>
    <xf numFmtId="3" fontId="11" fillId="0" borderId="62" xfId="0" applyNumberFormat="1" applyFont="1" applyFill="1" applyBorder="1" applyAlignment="1">
      <alignment vertical="top"/>
    </xf>
    <xf numFmtId="3" fontId="11" fillId="0" borderId="63" xfId="0" applyNumberFormat="1" applyFont="1" applyFill="1" applyBorder="1" applyAlignment="1">
      <alignment vertical="top"/>
    </xf>
    <xf numFmtId="3" fontId="11" fillId="0" borderId="57" xfId="0" applyNumberFormat="1" applyFont="1" applyFill="1" applyBorder="1" applyAlignment="1">
      <alignment vertical="top"/>
    </xf>
    <xf numFmtId="3" fontId="11" fillId="0" borderId="69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/>
    </xf>
    <xf numFmtId="0" fontId="11" fillId="0" borderId="71" xfId="0" applyFont="1" applyFill="1" applyBorder="1" applyAlignment="1">
      <alignment vertical="top"/>
    </xf>
    <xf numFmtId="3" fontId="0" fillId="0" borderId="57" xfId="0" applyNumberFormat="1" applyFill="1" applyBorder="1" applyAlignment="1">
      <alignment vertical="top"/>
    </xf>
    <xf numFmtId="3" fontId="0" fillId="0" borderId="69" xfId="0" applyNumberForma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11" fillId="0" borderId="35" xfId="0" applyFont="1" applyFill="1" applyBorder="1" applyAlignment="1">
      <alignment vertical="top"/>
    </xf>
    <xf numFmtId="3" fontId="7" fillId="0" borderId="3" xfId="0" applyNumberFormat="1" applyFont="1" applyFill="1" applyBorder="1" applyAlignment="1">
      <alignment vertical="top"/>
    </xf>
    <xf numFmtId="0" fontId="16" fillId="0" borderId="33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0" fontId="16" fillId="0" borderId="71" xfId="0" applyFont="1" applyFill="1" applyBorder="1" applyAlignment="1">
      <alignment vertical="top" wrapText="1"/>
    </xf>
    <xf numFmtId="0" fontId="16" fillId="0" borderId="34" xfId="0" applyFont="1" applyFill="1" applyBorder="1" applyAlignment="1">
      <alignment vertical="top"/>
    </xf>
    <xf numFmtId="0" fontId="16" fillId="0" borderId="57" xfId="0" applyFont="1" applyFill="1" applyBorder="1" applyAlignment="1">
      <alignment vertical="top"/>
    </xf>
    <xf numFmtId="3" fontId="7" fillId="0" borderId="32" xfId="0" applyNumberFormat="1" applyFont="1" applyFill="1" applyBorder="1" applyAlignment="1">
      <alignment vertical="top"/>
    </xf>
    <xf numFmtId="164" fontId="7" fillId="0" borderId="19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vertical="top"/>
    </xf>
    <xf numFmtId="164" fontId="7" fillId="0" borderId="35" xfId="0" applyNumberFormat="1" applyFont="1" applyFill="1" applyBorder="1" applyAlignment="1">
      <alignment vertical="top"/>
    </xf>
    <xf numFmtId="3" fontId="16" fillId="0" borderId="57" xfId="0" applyNumberFormat="1" applyFont="1" applyFill="1" applyBorder="1" applyAlignment="1">
      <alignment vertical="top"/>
    </xf>
    <xf numFmtId="0" fontId="7" fillId="0" borderId="53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3" fontId="0" fillId="0" borderId="34" xfId="0" applyNumberFormat="1" applyFont="1" applyFill="1" applyBorder="1" applyAlignment="1">
      <alignment vertical="top"/>
    </xf>
    <xf numFmtId="3" fontId="0" fillId="0" borderId="57" xfId="0" applyNumberFormat="1" applyFont="1" applyFill="1" applyBorder="1" applyAlignment="1">
      <alignment vertical="top"/>
    </xf>
    <xf numFmtId="3" fontId="0" fillId="0" borderId="69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%202005%20PROJE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ZETY\BUD&#379;ET%202005\DOCHODY%202005%20PROJ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ŁEM B"/>
      <sheetName val="ProjDOCHODY2004.2005"/>
      <sheetName val="ProjDOCHODY WŁASNE zał.1"/>
      <sheetName val="Projekt 2005 §"/>
      <sheetName val="ZLECONE"/>
      <sheetName val="ProjDOCH WYD ZL AD RZĄ zał nr"/>
      <sheetName val="Arkusz3"/>
      <sheetName val="Arkusz2"/>
    </sheetNames>
    <sheetDataSet>
      <sheetData sheetId="1">
        <row r="22">
          <cell r="D22">
            <v>305000</v>
          </cell>
        </row>
        <row r="24">
          <cell r="D24">
            <v>494000</v>
          </cell>
        </row>
        <row r="26">
          <cell r="D26">
            <v>3000</v>
          </cell>
        </row>
        <row r="30">
          <cell r="D30">
            <v>8000</v>
          </cell>
        </row>
        <row r="38">
          <cell r="D38">
            <v>60000</v>
          </cell>
        </row>
        <row r="45">
          <cell r="D45">
            <v>5000</v>
          </cell>
        </row>
        <row r="46">
          <cell r="D46">
            <v>35000</v>
          </cell>
        </row>
        <row r="47">
          <cell r="D47">
            <v>1500</v>
          </cell>
        </row>
        <row r="50">
          <cell r="D50">
            <v>4000</v>
          </cell>
        </row>
        <row r="51">
          <cell r="D51">
            <v>10000</v>
          </cell>
        </row>
        <row r="58">
          <cell r="D58">
            <v>15000</v>
          </cell>
        </row>
        <row r="59">
          <cell r="D59">
            <v>600000</v>
          </cell>
        </row>
        <row r="67">
          <cell r="D67">
            <v>120000</v>
          </cell>
        </row>
        <row r="68">
          <cell r="D68">
            <v>11356552.151999999</v>
          </cell>
        </row>
        <row r="71">
          <cell r="D71">
            <v>120000</v>
          </cell>
        </row>
        <row r="72">
          <cell r="D72">
            <v>25000</v>
          </cell>
        </row>
        <row r="73">
          <cell r="D73">
            <v>540000</v>
          </cell>
        </row>
        <row r="77">
          <cell r="D77">
            <v>170000</v>
          </cell>
        </row>
        <row r="78">
          <cell r="D78">
            <v>150000</v>
          </cell>
        </row>
        <row r="79">
          <cell r="D79">
            <v>20000</v>
          </cell>
        </row>
        <row r="80">
          <cell r="D80">
            <v>550000</v>
          </cell>
        </row>
        <row r="82">
          <cell r="D82">
            <v>72500</v>
          </cell>
        </row>
        <row r="85">
          <cell r="D85">
            <v>15967933</v>
          </cell>
        </row>
        <row r="86">
          <cell r="D86">
            <v>170000</v>
          </cell>
        </row>
        <row r="89">
          <cell r="D89">
            <v>180000</v>
          </cell>
        </row>
        <row r="97">
          <cell r="D97">
            <v>7847527</v>
          </cell>
        </row>
        <row r="101">
          <cell r="D101">
            <v>157367</v>
          </cell>
        </row>
        <row r="111">
          <cell r="D111">
            <v>837600</v>
          </cell>
        </row>
        <row r="132">
          <cell r="D132">
            <v>2000</v>
          </cell>
        </row>
        <row r="134">
          <cell r="D134">
            <v>36000</v>
          </cell>
        </row>
        <row r="136">
          <cell r="D136">
            <v>402985</v>
          </cell>
        </row>
        <row r="144">
          <cell r="D144">
            <v>507395</v>
          </cell>
        </row>
        <row r="147">
          <cell r="D147">
            <v>41400</v>
          </cell>
        </row>
        <row r="157">
          <cell r="D157">
            <v>3000</v>
          </cell>
        </row>
        <row r="176">
          <cell r="D176">
            <v>82600</v>
          </cell>
        </row>
        <row r="177">
          <cell r="D177">
            <v>12500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GÓŁEM B"/>
      <sheetName val="ProjDOCHODY2004.2005"/>
      <sheetName val="ProjDOCHODY WŁASNE zał.1"/>
      <sheetName val="Projekt 2005 §"/>
      <sheetName val="ZLECONE"/>
      <sheetName val="Arkusz3"/>
      <sheetName val="Arkusz2"/>
    </sheetNames>
    <sheetDataSet>
      <sheetData sheetId="1">
        <row r="104">
          <cell r="D104">
            <v>25667</v>
          </cell>
        </row>
        <row r="126">
          <cell r="D126">
            <v>608617</v>
          </cell>
        </row>
        <row r="145">
          <cell r="D145">
            <v>194600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5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1" max="1" width="6.875" style="11" customWidth="1"/>
    <col min="2" max="2" width="5.75390625" style="11" customWidth="1"/>
    <col min="3" max="3" width="52.00390625" style="5" customWidth="1"/>
    <col min="4" max="4" width="19.375" style="7" customWidth="1"/>
    <col min="5" max="5" width="9.125" style="11" customWidth="1"/>
    <col min="6" max="6" width="10.125" style="11" bestFit="1" customWidth="1"/>
    <col min="7" max="7" width="5.75390625" style="11" customWidth="1"/>
    <col min="8" max="8" width="46.875" style="11" customWidth="1"/>
    <col min="9" max="9" width="11.375" style="11" customWidth="1"/>
    <col min="10" max="10" width="9.625" style="11" customWidth="1"/>
    <col min="11" max="16384" width="9.125" style="11" customWidth="1"/>
  </cols>
  <sheetData>
    <row r="1" ht="51">
      <c r="D1" s="331" t="s">
        <v>419</v>
      </c>
    </row>
    <row r="2" spans="7:10" ht="12.75">
      <c r="G2" s="121"/>
      <c r="H2" s="122"/>
      <c r="I2" s="122"/>
      <c r="J2" s="121"/>
    </row>
    <row r="3" spans="3:10" ht="38.25">
      <c r="C3" s="12" t="s">
        <v>412</v>
      </c>
      <c r="G3" s="123"/>
      <c r="H3" s="124"/>
      <c r="I3" s="125"/>
      <c r="J3" s="126"/>
    </row>
    <row r="4" spans="7:10" ht="13.5" thickBot="1">
      <c r="G4" s="127"/>
      <c r="H4" s="124"/>
      <c r="I4" s="125"/>
      <c r="J4" s="126"/>
    </row>
    <row r="5" spans="2:10" ht="12.75">
      <c r="B5" s="128"/>
      <c r="C5" s="129"/>
      <c r="D5" s="130" t="s">
        <v>109</v>
      </c>
      <c r="G5" s="127"/>
      <c r="H5" s="124"/>
      <c r="I5" s="125"/>
      <c r="J5" s="126"/>
    </row>
    <row r="6" spans="2:10" ht="12.75">
      <c r="B6" s="131" t="s">
        <v>88</v>
      </c>
      <c r="C6" s="132" t="s">
        <v>110</v>
      </c>
      <c r="D6" s="133">
        <v>2005</v>
      </c>
      <c r="G6" s="13"/>
      <c r="H6" s="134"/>
      <c r="I6" s="125"/>
      <c r="J6" s="126"/>
    </row>
    <row r="7" spans="2:10" ht="13.5" thickBot="1">
      <c r="B7" s="135"/>
      <c r="C7" s="136"/>
      <c r="D7" s="137" t="s">
        <v>111</v>
      </c>
      <c r="G7" s="13"/>
      <c r="H7" s="6"/>
      <c r="I7" s="125"/>
      <c r="J7" s="126"/>
    </row>
    <row r="8" spans="2:10" ht="13.5" thickBot="1">
      <c r="B8" s="138">
        <v>1</v>
      </c>
      <c r="C8" s="139" t="s">
        <v>112</v>
      </c>
      <c r="D8" s="140">
        <v>3</v>
      </c>
      <c r="G8" s="13"/>
      <c r="H8" s="124"/>
      <c r="I8" s="125"/>
      <c r="J8" s="126"/>
    </row>
    <row r="9" spans="2:10" ht="12.75">
      <c r="B9" s="141"/>
      <c r="C9" s="142"/>
      <c r="D9" s="143"/>
      <c r="G9" s="13"/>
      <c r="H9" s="124"/>
      <c r="I9" s="125"/>
      <c r="J9" s="126"/>
    </row>
    <row r="10" spans="2:10" ht="12.75">
      <c r="B10" s="144"/>
      <c r="C10" s="145" t="s">
        <v>113</v>
      </c>
      <c r="D10" s="146">
        <f>SUM(D13,D19,D35,D43,D61,D68,D101,D115,D124,D139,D152,D159)</f>
        <v>45935060.151999995</v>
      </c>
      <c r="F10" s="937"/>
      <c r="G10" s="13"/>
      <c r="H10" s="124"/>
      <c r="I10" s="125"/>
      <c r="J10" s="126"/>
    </row>
    <row r="11" spans="2:10" ht="13.5" thickBot="1">
      <c r="B11" s="144"/>
      <c r="C11" s="145"/>
      <c r="D11" s="146"/>
      <c r="G11" s="13"/>
      <c r="H11" s="124"/>
      <c r="I11" s="125"/>
      <c r="J11" s="126"/>
    </row>
    <row r="12" spans="2:10" ht="12.75">
      <c r="B12" s="141"/>
      <c r="C12" s="492"/>
      <c r="D12" s="165"/>
      <c r="G12" s="13"/>
      <c r="H12" s="124"/>
      <c r="I12" s="125"/>
      <c r="J12" s="126"/>
    </row>
    <row r="13" spans="2:10" ht="12.75">
      <c r="B13" s="144">
        <v>600</v>
      </c>
      <c r="C13" s="149" t="s">
        <v>83</v>
      </c>
      <c r="D13" s="146">
        <f>SUM(D16)</f>
        <v>30000</v>
      </c>
      <c r="G13" s="13"/>
      <c r="H13" s="124"/>
      <c r="I13" s="125"/>
      <c r="J13" s="126"/>
    </row>
    <row r="14" spans="2:10" ht="13.5" thickBot="1">
      <c r="B14" s="150"/>
      <c r="C14" s="493"/>
      <c r="D14" s="147"/>
      <c r="G14" s="13"/>
      <c r="H14" s="124"/>
      <c r="I14" s="125"/>
      <c r="J14" s="126"/>
    </row>
    <row r="15" spans="2:10" ht="12.75">
      <c r="B15" s="144"/>
      <c r="C15" s="145"/>
      <c r="D15" s="146"/>
      <c r="G15" s="13"/>
      <c r="H15" s="124"/>
      <c r="I15" s="125"/>
      <c r="J15" s="126"/>
    </row>
    <row r="16" spans="2:10" ht="12.75">
      <c r="B16" s="144"/>
      <c r="C16" s="494" t="s">
        <v>411</v>
      </c>
      <c r="D16" s="175">
        <v>30000</v>
      </c>
      <c r="G16" s="13"/>
      <c r="H16" s="124"/>
      <c r="I16" s="125"/>
      <c r="J16" s="126"/>
    </row>
    <row r="17" spans="2:10" ht="13.5" thickBot="1">
      <c r="B17" s="144"/>
      <c r="C17" s="145"/>
      <c r="D17" s="147"/>
      <c r="G17" s="7"/>
      <c r="H17" s="7"/>
      <c r="I17" s="7"/>
      <c r="J17" s="126"/>
    </row>
    <row r="18" spans="2:4" ht="12.75">
      <c r="B18" s="141"/>
      <c r="C18" s="148"/>
      <c r="D18" s="143"/>
    </row>
    <row r="19" spans="2:4" ht="12.75">
      <c r="B19" s="144">
        <v>700</v>
      </c>
      <c r="C19" s="149" t="s">
        <v>114</v>
      </c>
      <c r="D19" s="146">
        <f>SUM(D22)</f>
        <v>4310000</v>
      </c>
    </row>
    <row r="20" spans="2:4" ht="13.5" thickBot="1">
      <c r="B20" s="150"/>
      <c r="C20" s="151"/>
      <c r="D20" s="152"/>
    </row>
    <row r="21" spans="2:4" ht="12.75">
      <c r="B21" s="144"/>
      <c r="C21" s="149"/>
      <c r="D21" s="143"/>
    </row>
    <row r="22" spans="2:4" ht="12.75">
      <c r="B22" s="144"/>
      <c r="C22" s="149" t="s">
        <v>115</v>
      </c>
      <c r="D22" s="146">
        <f>SUM(D23:D33)</f>
        <v>4310000</v>
      </c>
    </row>
    <row r="23" spans="2:4" ht="12.75">
      <c r="B23" s="144"/>
      <c r="C23" s="149"/>
      <c r="D23" s="146"/>
    </row>
    <row r="24" spans="2:4" ht="22.5">
      <c r="B24" s="144"/>
      <c r="C24" s="153" t="s">
        <v>116</v>
      </c>
      <c r="D24" s="152">
        <f>SUM('[1]ProjDOCHODY2004.2005'!D22)</f>
        <v>305000</v>
      </c>
    </row>
    <row r="25" spans="2:4" ht="12.75">
      <c r="B25" s="144"/>
      <c r="C25" s="154"/>
      <c r="D25" s="152"/>
    </row>
    <row r="26" spans="2:4" ht="33.75">
      <c r="B26" s="144"/>
      <c r="C26" s="153" t="s">
        <v>117</v>
      </c>
      <c r="D26" s="152">
        <f>SUM('[1]ProjDOCHODY2004.2005'!D24)</f>
        <v>494000</v>
      </c>
    </row>
    <row r="27" spans="2:4" ht="12.75">
      <c r="B27" s="144"/>
      <c r="C27" s="154"/>
      <c r="D27" s="152"/>
    </row>
    <row r="28" spans="2:4" ht="22.5">
      <c r="B28" s="144"/>
      <c r="C28" s="153" t="s">
        <v>118</v>
      </c>
      <c r="D28" s="152">
        <f>SUM('[1]ProjDOCHODY2004.2005'!D26)</f>
        <v>3000</v>
      </c>
    </row>
    <row r="29" spans="2:4" ht="12.75">
      <c r="B29" s="144"/>
      <c r="C29" s="154"/>
      <c r="D29" s="152"/>
    </row>
    <row r="30" spans="2:4" ht="12.75">
      <c r="B30" s="144"/>
      <c r="C30" s="153" t="s">
        <v>119</v>
      </c>
      <c r="D30" s="152">
        <v>3500000</v>
      </c>
    </row>
    <row r="31" spans="2:4" ht="12.75">
      <c r="B31" s="144"/>
      <c r="C31" s="154"/>
      <c r="D31" s="152"/>
    </row>
    <row r="32" spans="2:4" ht="12.75">
      <c r="B32" s="144"/>
      <c r="C32" s="153" t="s">
        <v>120</v>
      </c>
      <c r="D32" s="152">
        <f>SUM('[1]ProjDOCHODY2004.2005'!D30)</f>
        <v>8000</v>
      </c>
    </row>
    <row r="33" spans="2:4" ht="13.5" thickBot="1">
      <c r="B33" s="144"/>
      <c r="C33" s="154"/>
      <c r="D33" s="155"/>
    </row>
    <row r="34" spans="2:4" ht="12.75">
      <c r="B34" s="141"/>
      <c r="C34" s="156"/>
      <c r="D34" s="143"/>
    </row>
    <row r="35" spans="2:4" ht="12.75">
      <c r="B35" s="144">
        <v>710</v>
      </c>
      <c r="C35" s="149" t="s">
        <v>86</v>
      </c>
      <c r="D35" s="146">
        <f>(D38)</f>
        <v>60000</v>
      </c>
    </row>
    <row r="36" spans="2:4" ht="13.5" thickBot="1">
      <c r="B36" s="144"/>
      <c r="C36" s="149"/>
      <c r="D36" s="152"/>
    </row>
    <row r="37" spans="2:4" ht="12.75">
      <c r="B37" s="141"/>
      <c r="C37" s="148"/>
      <c r="D37" s="143"/>
    </row>
    <row r="38" spans="2:4" ht="12.75">
      <c r="B38" s="144"/>
      <c r="C38" s="149" t="s">
        <v>121</v>
      </c>
      <c r="D38" s="157">
        <f>(D40)</f>
        <v>60000</v>
      </c>
    </row>
    <row r="39" spans="2:4" ht="12.75">
      <c r="B39" s="144"/>
      <c r="C39" s="149"/>
      <c r="D39" s="157"/>
    </row>
    <row r="40" spans="2:4" ht="12.75">
      <c r="B40" s="144"/>
      <c r="C40" s="153" t="s">
        <v>122</v>
      </c>
      <c r="D40" s="152">
        <f>SUM('[1]ProjDOCHODY2004.2005'!D38)</f>
        <v>60000</v>
      </c>
    </row>
    <row r="41" spans="2:4" ht="13.5" thickBot="1">
      <c r="B41" s="144"/>
      <c r="C41" s="154"/>
      <c r="D41" s="155"/>
    </row>
    <row r="42" spans="2:4" ht="12.75">
      <c r="B42" s="141"/>
      <c r="C42" s="148"/>
      <c r="D42" s="152"/>
    </row>
    <row r="43" spans="2:4" ht="12.75">
      <c r="B43" s="144">
        <v>750</v>
      </c>
      <c r="C43" s="149" t="s">
        <v>84</v>
      </c>
      <c r="D43" s="146">
        <f>SUM(D46,D54)</f>
        <v>55500</v>
      </c>
    </row>
    <row r="44" spans="2:4" ht="13.5" thickBot="1">
      <c r="B44" s="158"/>
      <c r="C44" s="149"/>
      <c r="D44" s="155"/>
    </row>
    <row r="45" spans="2:4" ht="12.75">
      <c r="B45" s="159"/>
      <c r="C45" s="148"/>
      <c r="D45" s="143"/>
    </row>
    <row r="46" spans="2:4" ht="12.75">
      <c r="B46" s="158"/>
      <c r="C46" s="149" t="s">
        <v>121</v>
      </c>
      <c r="D46" s="146">
        <f>SUM(D48:D52)</f>
        <v>41500</v>
      </c>
    </row>
    <row r="47" spans="2:4" ht="12.75">
      <c r="B47" s="158"/>
      <c r="C47" s="149"/>
      <c r="D47" s="146"/>
    </row>
    <row r="48" spans="2:4" ht="12.75">
      <c r="B48" s="158"/>
      <c r="C48" s="153" t="s">
        <v>123</v>
      </c>
      <c r="D48" s="160">
        <f>SUM('[1]ProjDOCHODY2004.2005'!D45)</f>
        <v>5000</v>
      </c>
    </row>
    <row r="49" spans="2:4" ht="12.75">
      <c r="B49" s="158"/>
      <c r="C49" s="154"/>
      <c r="D49" s="160"/>
    </row>
    <row r="50" spans="2:4" ht="12.75">
      <c r="B50" s="158"/>
      <c r="C50" s="153" t="s">
        <v>413</v>
      </c>
      <c r="D50" s="160">
        <f>SUM('[1]ProjDOCHODY2004.2005'!D46)</f>
        <v>35000</v>
      </c>
    </row>
    <row r="51" spans="2:4" ht="12.75">
      <c r="B51" s="158"/>
      <c r="C51" s="154"/>
      <c r="D51" s="160"/>
    </row>
    <row r="52" spans="2:4" ht="12.75">
      <c r="B52" s="158"/>
      <c r="C52" s="153" t="s">
        <v>124</v>
      </c>
      <c r="D52" s="160">
        <f>SUM('[1]ProjDOCHODY2004.2005'!D47)</f>
        <v>1500</v>
      </c>
    </row>
    <row r="53" spans="2:4" ht="13.5" thickBot="1">
      <c r="B53" s="486"/>
      <c r="C53" s="496"/>
      <c r="D53" s="168"/>
    </row>
    <row r="54" spans="2:4" ht="12.75">
      <c r="B54" s="159"/>
      <c r="C54" s="148" t="s">
        <v>125</v>
      </c>
      <c r="D54" s="165">
        <f>SUM(D56:D59)</f>
        <v>14000</v>
      </c>
    </row>
    <row r="55" spans="2:4" ht="12.75">
      <c r="B55" s="158"/>
      <c r="C55" s="149"/>
      <c r="D55" s="146"/>
    </row>
    <row r="56" spans="2:4" ht="12.75">
      <c r="B56" s="158"/>
      <c r="C56" s="161" t="s">
        <v>126</v>
      </c>
      <c r="D56" s="152">
        <f>SUM('[1]ProjDOCHODY2004.2005'!D50)</f>
        <v>4000</v>
      </c>
    </row>
    <row r="57" spans="2:4" ht="12.75">
      <c r="B57" s="158"/>
      <c r="C57" s="162"/>
      <c r="D57" s="152"/>
    </row>
    <row r="58" spans="2:4" ht="12.75">
      <c r="B58" s="158"/>
      <c r="C58" s="163" t="s">
        <v>414</v>
      </c>
      <c r="D58" s="152">
        <f>SUM('[1]ProjDOCHODY2004.2005'!D51)</f>
        <v>10000</v>
      </c>
    </row>
    <row r="59" spans="2:4" ht="13.5" thickBot="1">
      <c r="B59" s="486"/>
      <c r="C59" s="487"/>
      <c r="D59" s="155"/>
    </row>
    <row r="60" spans="2:4" ht="12.75">
      <c r="B60" s="159"/>
      <c r="C60" s="148"/>
      <c r="D60" s="143"/>
    </row>
    <row r="61" spans="2:4" ht="12.75">
      <c r="B61" s="144">
        <v>754</v>
      </c>
      <c r="C61" s="149" t="s">
        <v>127</v>
      </c>
      <c r="D61" s="146">
        <f>SUM(D64)</f>
        <v>615000</v>
      </c>
    </row>
    <row r="62" spans="2:4" ht="13.5" thickBot="1">
      <c r="B62" s="144"/>
      <c r="C62" s="149"/>
      <c r="D62" s="152"/>
    </row>
    <row r="63" spans="2:4" ht="12.75">
      <c r="B63" s="141"/>
      <c r="C63" s="148"/>
      <c r="D63" s="143"/>
    </row>
    <row r="64" spans="2:4" ht="12.75">
      <c r="B64" s="144"/>
      <c r="C64" s="149" t="s">
        <v>128</v>
      </c>
      <c r="D64" s="146">
        <f>SUM(D66)</f>
        <v>615000</v>
      </c>
    </row>
    <row r="65" spans="2:4" ht="12.75">
      <c r="B65" s="144"/>
      <c r="C65" s="149"/>
      <c r="D65" s="146"/>
    </row>
    <row r="66" spans="2:4" ht="12.75">
      <c r="B66" s="144"/>
      <c r="C66" s="153" t="s">
        <v>129</v>
      </c>
      <c r="D66" s="152">
        <f>SUM('[1]ProjDOCHODY2004.2005'!D58:D59)</f>
        <v>615000</v>
      </c>
    </row>
    <row r="67" spans="2:4" ht="13.5" thickBot="1">
      <c r="B67" s="144"/>
      <c r="C67" s="154"/>
      <c r="D67" s="155"/>
    </row>
    <row r="68" spans="2:4" ht="39" thickBot="1">
      <c r="B68" s="164">
        <v>756</v>
      </c>
      <c r="C68" s="148" t="s">
        <v>130</v>
      </c>
      <c r="D68" s="146">
        <f>SUM(D70,D80,D87,D90,D96)</f>
        <v>29924302.152</v>
      </c>
    </row>
    <row r="69" spans="2:4" ht="12.75">
      <c r="B69" s="164"/>
      <c r="C69" s="148"/>
      <c r="D69" s="165"/>
    </row>
    <row r="70" spans="2:4" ht="12.75">
      <c r="B70" s="166"/>
      <c r="C70" s="149" t="s">
        <v>131</v>
      </c>
      <c r="D70" s="146">
        <f>SUM(D71:D78)</f>
        <v>12643869.151999999</v>
      </c>
    </row>
    <row r="71" spans="2:4" ht="12.75">
      <c r="B71" s="166"/>
      <c r="C71" s="149"/>
      <c r="D71" s="146"/>
    </row>
    <row r="72" spans="2:4" ht="12.75">
      <c r="B72" s="166"/>
      <c r="C72" s="153" t="s">
        <v>132</v>
      </c>
      <c r="D72" s="160">
        <f>SUM('[1]ProjDOCHODY2004.2005'!D67)</f>
        <v>120000</v>
      </c>
    </row>
    <row r="73" spans="2:4" ht="12.75">
      <c r="B73" s="166"/>
      <c r="C73" s="153" t="s">
        <v>133</v>
      </c>
      <c r="D73" s="160">
        <f>SUM('[1]ProjDOCHODY2004.2005'!D68)</f>
        <v>11356552.151999999</v>
      </c>
    </row>
    <row r="74" spans="2:4" ht="12.75">
      <c r="B74" s="166"/>
      <c r="C74" s="153" t="s">
        <v>134</v>
      </c>
      <c r="D74" s="160">
        <v>39102</v>
      </c>
    </row>
    <row r="75" spans="2:4" ht="12.75">
      <c r="B75" s="166"/>
      <c r="C75" s="153" t="s">
        <v>135</v>
      </c>
      <c r="D75" s="160">
        <v>443215</v>
      </c>
    </row>
    <row r="76" spans="2:4" ht="12.75">
      <c r="B76" s="166"/>
      <c r="C76" s="153" t="s">
        <v>136</v>
      </c>
      <c r="D76" s="160">
        <f>SUM('[1]ProjDOCHODY2004.2005'!D71)</f>
        <v>120000</v>
      </c>
    </row>
    <row r="77" spans="2:4" ht="12.75">
      <c r="B77" s="166"/>
      <c r="C77" s="153" t="s">
        <v>137</v>
      </c>
      <c r="D77" s="160">
        <f>SUM('[1]ProjDOCHODY2004.2005'!D72)</f>
        <v>25000</v>
      </c>
    </row>
    <row r="78" spans="2:4" ht="12.75">
      <c r="B78" s="166"/>
      <c r="C78" s="153" t="s">
        <v>138</v>
      </c>
      <c r="D78" s="160">
        <f>SUM('[1]ProjDOCHODY2004.2005'!D73)</f>
        <v>540000</v>
      </c>
    </row>
    <row r="79" spans="2:4" ht="12.75">
      <c r="B79" s="166"/>
      <c r="C79" s="154"/>
      <c r="D79" s="160"/>
    </row>
    <row r="80" spans="2:4" ht="12.75">
      <c r="B80" s="166"/>
      <c r="C80" s="149" t="s">
        <v>139</v>
      </c>
      <c r="D80" s="146">
        <f>SUM(D82:D85)</f>
        <v>890000</v>
      </c>
    </row>
    <row r="81" spans="2:4" ht="12.75">
      <c r="B81" s="166"/>
      <c r="C81" s="149"/>
      <c r="D81" s="146"/>
    </row>
    <row r="82" spans="2:4" ht="12.75">
      <c r="B82" s="166"/>
      <c r="C82" s="153" t="s">
        <v>140</v>
      </c>
      <c r="D82" s="160">
        <f>SUM('[1]ProjDOCHODY2004.2005'!D77)</f>
        <v>170000</v>
      </c>
    </row>
    <row r="83" spans="2:4" ht="12.75">
      <c r="B83" s="166"/>
      <c r="C83" s="153" t="s">
        <v>141</v>
      </c>
      <c r="D83" s="160">
        <f>SUM('[1]ProjDOCHODY2004.2005'!D78)</f>
        <v>150000</v>
      </c>
    </row>
    <row r="84" spans="2:4" ht="12.75">
      <c r="B84" s="166"/>
      <c r="C84" s="153" t="s">
        <v>142</v>
      </c>
      <c r="D84" s="160">
        <f>SUM('[1]ProjDOCHODY2004.2005'!D79)</f>
        <v>20000</v>
      </c>
    </row>
    <row r="85" spans="2:4" ht="12.75">
      <c r="B85" s="166"/>
      <c r="C85" s="153" t="s">
        <v>143</v>
      </c>
      <c r="D85" s="160">
        <f>SUM('[1]ProjDOCHODY2004.2005'!D80)</f>
        <v>550000</v>
      </c>
    </row>
    <row r="86" spans="2:4" ht="12.75">
      <c r="B86" s="166"/>
      <c r="C86" s="153"/>
      <c r="D86" s="160"/>
    </row>
    <row r="87" spans="2:4" ht="38.25">
      <c r="B87" s="166"/>
      <c r="C87" s="167" t="s">
        <v>415</v>
      </c>
      <c r="D87" s="157">
        <f>SUM('[1]ProjDOCHODY2004.2005'!D82)</f>
        <v>72500</v>
      </c>
    </row>
    <row r="88" spans="2:4" ht="12.75">
      <c r="B88" s="166"/>
      <c r="C88" s="154"/>
      <c r="D88" s="160"/>
    </row>
    <row r="89" spans="2:4" ht="12.75">
      <c r="B89" s="166"/>
      <c r="C89" s="154"/>
      <c r="D89" s="160"/>
    </row>
    <row r="90" spans="2:4" ht="25.5">
      <c r="B90" s="166"/>
      <c r="C90" s="149" t="s">
        <v>144</v>
      </c>
      <c r="D90" s="146">
        <f>SUM(D92:D93)</f>
        <v>16137933</v>
      </c>
    </row>
    <row r="91" spans="2:4" ht="12.75">
      <c r="B91" s="166"/>
      <c r="C91" s="149"/>
      <c r="D91" s="146"/>
    </row>
    <row r="92" spans="2:4" ht="12.75">
      <c r="B92" s="166"/>
      <c r="C92" s="153" t="s">
        <v>145</v>
      </c>
      <c r="D92" s="152">
        <f>SUM('[1]ProjDOCHODY2004.2005'!D85)</f>
        <v>15967933</v>
      </c>
    </row>
    <row r="93" spans="2:4" ht="12.75">
      <c r="B93" s="166"/>
      <c r="C93" s="153" t="s">
        <v>146</v>
      </c>
      <c r="D93" s="152">
        <f>SUM('[1]ProjDOCHODY2004.2005'!D86)</f>
        <v>170000</v>
      </c>
    </row>
    <row r="94" spans="2:4" ht="12.75">
      <c r="B94" s="166"/>
      <c r="C94" s="154"/>
      <c r="D94" s="152"/>
    </row>
    <row r="95" spans="2:4" ht="12.75">
      <c r="B95" s="166"/>
      <c r="C95" s="154"/>
      <c r="D95" s="152"/>
    </row>
    <row r="96" spans="2:4" ht="25.5">
      <c r="B96" s="166"/>
      <c r="C96" s="149" t="s">
        <v>147</v>
      </c>
      <c r="D96" s="146">
        <f>SUM(D98)</f>
        <v>180000</v>
      </c>
    </row>
    <row r="97" spans="2:4" ht="12.75">
      <c r="B97" s="166"/>
      <c r="C97" s="149"/>
      <c r="D97" s="146"/>
    </row>
    <row r="98" spans="2:4" ht="12.75">
      <c r="B98" s="166"/>
      <c r="C98" s="153" t="s">
        <v>148</v>
      </c>
      <c r="D98" s="160">
        <f>SUM('[1]ProjDOCHODY2004.2005'!D89)</f>
        <v>180000</v>
      </c>
    </row>
    <row r="99" spans="2:4" ht="13.5" thickBot="1">
      <c r="B99" s="166"/>
      <c r="C99" s="154"/>
      <c r="D99" s="168"/>
    </row>
    <row r="100" spans="2:4" ht="12.75">
      <c r="B100" s="169"/>
      <c r="C100" s="156"/>
      <c r="D100" s="152"/>
    </row>
    <row r="101" spans="2:4" ht="12.75">
      <c r="B101" s="37">
        <v>758</v>
      </c>
      <c r="C101" s="170" t="s">
        <v>149</v>
      </c>
      <c r="D101" s="146">
        <f>SUM(D104,D110,D112)</f>
        <v>8065561</v>
      </c>
    </row>
    <row r="102" spans="2:4" ht="13.5" thickBot="1">
      <c r="B102" s="37"/>
      <c r="C102" s="171"/>
      <c r="D102" s="152"/>
    </row>
    <row r="103" spans="2:4" ht="12.75">
      <c r="B103" s="38"/>
      <c r="C103" s="499"/>
      <c r="D103" s="176"/>
    </row>
    <row r="104" spans="2:4" ht="12.75">
      <c r="B104" s="37"/>
      <c r="C104" s="6" t="s">
        <v>150</v>
      </c>
      <c r="D104" s="177">
        <f>SUM(D106,D108)</f>
        <v>8004894</v>
      </c>
    </row>
    <row r="105" spans="2:4" ht="12.75">
      <c r="B105" s="37"/>
      <c r="C105" s="6"/>
      <c r="D105" s="501"/>
    </row>
    <row r="106" spans="2:4" ht="22.5">
      <c r="B106" s="37"/>
      <c r="C106" s="390" t="s">
        <v>151</v>
      </c>
      <c r="D106" s="502">
        <f>SUM('[1]ProjDOCHODY2004.2005'!D97)</f>
        <v>7847527</v>
      </c>
    </row>
    <row r="107" spans="2:4" ht="12.75">
      <c r="B107" s="37"/>
      <c r="C107" s="497"/>
      <c r="D107" s="502"/>
    </row>
    <row r="108" spans="2:4" ht="13.5" thickBot="1">
      <c r="B108" s="183"/>
      <c r="C108" s="800" t="s">
        <v>464</v>
      </c>
      <c r="D108" s="801">
        <f>SUM('[1]ProjDOCHODY2004.2005'!D101)</f>
        <v>157367</v>
      </c>
    </row>
    <row r="109" spans="2:4" ht="12.75">
      <c r="B109" s="38"/>
      <c r="C109" s="499"/>
      <c r="D109" s="176"/>
    </row>
    <row r="110" spans="2:4" ht="25.5">
      <c r="B110" s="37"/>
      <c r="C110" s="6" t="s">
        <v>152</v>
      </c>
      <c r="D110" s="177">
        <v>35000</v>
      </c>
    </row>
    <row r="111" spans="2:4" ht="12.75">
      <c r="B111" s="37"/>
      <c r="C111" s="6"/>
      <c r="D111" s="177"/>
    </row>
    <row r="112" spans="2:4" ht="12.75">
      <c r="B112" s="37"/>
      <c r="C112" s="498" t="s">
        <v>153</v>
      </c>
      <c r="D112" s="503">
        <f>SUM('[2]ProjDOCHODY2004.2005'!$D$104)</f>
        <v>25667</v>
      </c>
    </row>
    <row r="113" spans="2:4" ht="13.5" thickBot="1">
      <c r="B113" s="183"/>
      <c r="C113" s="500"/>
      <c r="D113" s="178"/>
    </row>
    <row r="114" spans="2:4" ht="12.75">
      <c r="B114" s="37"/>
      <c r="C114" s="173"/>
      <c r="D114" s="152"/>
    </row>
    <row r="115" spans="2:4" ht="12.75">
      <c r="B115" s="37">
        <v>801</v>
      </c>
      <c r="C115" s="173" t="s">
        <v>154</v>
      </c>
      <c r="D115" s="146">
        <f>SUM(D118)</f>
        <v>843600</v>
      </c>
    </row>
    <row r="116" spans="2:4" ht="13.5" thickBot="1">
      <c r="B116" s="37"/>
      <c r="C116" s="173"/>
      <c r="D116" s="155"/>
    </row>
    <row r="117" spans="2:4" ht="12.75">
      <c r="B117" s="38"/>
      <c r="C117" s="174"/>
      <c r="D117" s="143"/>
    </row>
    <row r="118" spans="2:4" ht="25.5">
      <c r="B118" s="37"/>
      <c r="C118" s="149" t="s">
        <v>155</v>
      </c>
      <c r="D118" s="157">
        <f>SUM(D120,D121)</f>
        <v>843600</v>
      </c>
    </row>
    <row r="119" spans="2:4" ht="12.75">
      <c r="B119" s="37"/>
      <c r="C119" s="149"/>
      <c r="D119" s="152"/>
    </row>
    <row r="120" spans="2:4" ht="12.75">
      <c r="B120" s="37"/>
      <c r="C120" s="153" t="s">
        <v>156</v>
      </c>
      <c r="D120" s="175">
        <f>SUM('[1]ProjDOCHODY2004.2005'!D111)</f>
        <v>837600</v>
      </c>
    </row>
    <row r="121" spans="2:4" ht="22.5">
      <c r="B121" s="37"/>
      <c r="C121" s="153" t="s">
        <v>331</v>
      </c>
      <c r="D121" s="175">
        <v>6000</v>
      </c>
    </row>
    <row r="122" spans="2:4" ht="13.5" thickBot="1">
      <c r="B122" s="37"/>
      <c r="C122" s="173"/>
      <c r="D122" s="152"/>
    </row>
    <row r="123" spans="2:4" ht="12.75">
      <c r="B123" s="38"/>
      <c r="C123" s="172"/>
      <c r="D123" s="143"/>
    </row>
    <row r="124" spans="2:4" ht="12.75">
      <c r="B124" s="37">
        <v>852</v>
      </c>
      <c r="C124" s="149" t="s">
        <v>95</v>
      </c>
      <c r="D124" s="146">
        <f>SUM(D127,D131,D136)</f>
        <v>1049602</v>
      </c>
    </row>
    <row r="125" spans="2:4" ht="13.5" thickBot="1">
      <c r="B125" s="37"/>
      <c r="C125" s="149"/>
      <c r="D125" s="152"/>
    </row>
    <row r="126" spans="2:4" ht="12.75">
      <c r="B126" s="38"/>
      <c r="C126" s="148"/>
      <c r="D126" s="143"/>
    </row>
    <row r="127" spans="2:4" ht="25.5">
      <c r="B127" s="37"/>
      <c r="C127" s="149" t="s">
        <v>157</v>
      </c>
      <c r="D127" s="146">
        <f>SUM(D129:D129)</f>
        <v>608617</v>
      </c>
    </row>
    <row r="128" spans="2:4" ht="12.75">
      <c r="B128" s="37"/>
      <c r="C128" s="149"/>
      <c r="D128" s="146"/>
    </row>
    <row r="129" spans="2:4" ht="12.75">
      <c r="B129" s="37"/>
      <c r="C129" s="153" t="s">
        <v>158</v>
      </c>
      <c r="D129" s="160">
        <f>SUM('[2]ProjDOCHODY2004.2005'!$D$126)</f>
        <v>608617</v>
      </c>
    </row>
    <row r="130" spans="2:4" ht="12.75">
      <c r="B130" s="37"/>
      <c r="C130" s="149"/>
      <c r="D130" s="152"/>
    </row>
    <row r="131" spans="2:4" ht="25.5">
      <c r="B131" s="37"/>
      <c r="C131" s="149" t="s">
        <v>159</v>
      </c>
      <c r="D131" s="146">
        <f>SUM(D132:D134)</f>
        <v>38000</v>
      </c>
    </row>
    <row r="132" spans="2:4" ht="12.75">
      <c r="B132" s="37"/>
      <c r="C132" s="149"/>
      <c r="D132" s="152"/>
    </row>
    <row r="133" spans="2:4" ht="12.75">
      <c r="B133" s="37"/>
      <c r="C133" s="153" t="s">
        <v>160</v>
      </c>
      <c r="D133" s="152">
        <f>SUM('[1]ProjDOCHODY2004.2005'!D132)</f>
        <v>2000</v>
      </c>
    </row>
    <row r="134" spans="2:4" ht="12.75">
      <c r="B134" s="37"/>
      <c r="C134" s="153" t="s">
        <v>161</v>
      </c>
      <c r="D134" s="152">
        <f>SUM('[1]ProjDOCHODY2004.2005'!D134)</f>
        <v>36000</v>
      </c>
    </row>
    <row r="135" spans="2:4" ht="12.75">
      <c r="B135" s="37"/>
      <c r="C135" s="154"/>
      <c r="D135" s="160"/>
    </row>
    <row r="136" spans="2:4" ht="38.25">
      <c r="B136" s="37"/>
      <c r="C136" s="149" t="s">
        <v>162</v>
      </c>
      <c r="D136" s="146">
        <f>SUM('[1]ProjDOCHODY2004.2005'!D136)</f>
        <v>402985</v>
      </c>
    </row>
    <row r="137" spans="2:4" ht="13.5" thickBot="1">
      <c r="B137" s="37"/>
      <c r="C137" s="149"/>
      <c r="D137" s="146"/>
    </row>
    <row r="138" spans="2:4" ht="12.75">
      <c r="B138" s="38"/>
      <c r="C138" s="148"/>
      <c r="D138" s="176"/>
    </row>
    <row r="139" spans="2:4" ht="12.75">
      <c r="B139" s="37">
        <v>854</v>
      </c>
      <c r="C139" s="149" t="s">
        <v>163</v>
      </c>
      <c r="D139" s="177">
        <f>SUM(D142,D147)</f>
        <v>743395</v>
      </c>
    </row>
    <row r="140" spans="2:4" ht="13.5" thickBot="1">
      <c r="B140" s="37"/>
      <c r="C140" s="149"/>
      <c r="D140" s="178"/>
    </row>
    <row r="141" spans="2:4" ht="12.75">
      <c r="B141" s="38"/>
      <c r="C141" s="148"/>
      <c r="D141" s="143"/>
    </row>
    <row r="142" spans="2:4" ht="25.5">
      <c r="B142" s="37"/>
      <c r="C142" s="149" t="s">
        <v>155</v>
      </c>
      <c r="D142" s="146">
        <f>SUM(D144:D145)</f>
        <v>701995</v>
      </c>
    </row>
    <row r="143" spans="2:4" ht="12.75">
      <c r="B143" s="37"/>
      <c r="C143" s="149"/>
      <c r="D143" s="152"/>
    </row>
    <row r="144" spans="2:4" ht="12.75">
      <c r="B144" s="37"/>
      <c r="C144" s="153" t="s">
        <v>164</v>
      </c>
      <c r="D144" s="152">
        <f>SUM('[1]ProjDOCHODY2004.2005'!D144)</f>
        <v>507395</v>
      </c>
    </row>
    <row r="145" spans="2:4" ht="12.75">
      <c r="B145" s="37"/>
      <c r="C145" s="153" t="s">
        <v>165</v>
      </c>
      <c r="D145" s="152">
        <f>SUM('[2]ProjDOCHODY2004.2005'!$D$145)</f>
        <v>194600</v>
      </c>
    </row>
    <row r="146" spans="2:4" ht="12.75">
      <c r="B146" s="37"/>
      <c r="C146" s="154"/>
      <c r="D146" s="152"/>
    </row>
    <row r="147" spans="2:4" ht="38.25">
      <c r="B147" s="37"/>
      <c r="C147" s="149" t="s">
        <v>166</v>
      </c>
      <c r="D147" s="146">
        <f>SUM(D149)</f>
        <v>41400</v>
      </c>
    </row>
    <row r="148" spans="2:4" ht="12.75">
      <c r="B148" s="37"/>
      <c r="C148" s="154"/>
      <c r="D148" s="152"/>
    </row>
    <row r="149" spans="2:4" ht="12.75">
      <c r="B149" s="37"/>
      <c r="C149" s="153" t="s">
        <v>416</v>
      </c>
      <c r="D149" s="152">
        <f>SUM('[1]ProjDOCHODY2004.2005'!D147)</f>
        <v>41400</v>
      </c>
    </row>
    <row r="150" spans="2:4" ht="13.5" thickBot="1">
      <c r="B150" s="37"/>
      <c r="C150" s="154"/>
      <c r="D150" s="152"/>
    </row>
    <row r="151" spans="2:4" ht="12.75">
      <c r="B151" s="179"/>
      <c r="C151" s="180"/>
      <c r="D151" s="143"/>
    </row>
    <row r="152" spans="2:4" ht="25.5">
      <c r="B152" s="181">
        <v>900</v>
      </c>
      <c r="C152" s="167" t="s">
        <v>167</v>
      </c>
      <c r="D152" s="157">
        <f>SUM(D155,D157)</f>
        <v>143000</v>
      </c>
    </row>
    <row r="153" spans="2:4" ht="13.5" thickBot="1">
      <c r="B153" s="181"/>
      <c r="C153" s="182"/>
      <c r="D153" s="155"/>
    </row>
    <row r="154" spans="2:4" ht="12.75">
      <c r="B154" s="179"/>
      <c r="C154" s="180"/>
      <c r="D154" s="152"/>
    </row>
    <row r="155" spans="2:4" ht="12.75">
      <c r="B155" s="181"/>
      <c r="C155" s="167" t="s">
        <v>168</v>
      </c>
      <c r="D155" s="157">
        <f>SUM('[1]ProjDOCHODY2004.2005'!D157)</f>
        <v>3000</v>
      </c>
    </row>
    <row r="156" spans="2:4" ht="12.75">
      <c r="B156" s="181"/>
      <c r="C156" s="167"/>
      <c r="D156" s="157"/>
    </row>
    <row r="157" spans="2:4" ht="39" thickBot="1">
      <c r="B157" s="183"/>
      <c r="C157" s="151" t="s">
        <v>166</v>
      </c>
      <c r="D157" s="802">
        <v>140000</v>
      </c>
    </row>
    <row r="158" spans="2:4" ht="12.75">
      <c r="B158" s="38"/>
      <c r="C158" s="148"/>
      <c r="D158" s="143"/>
    </row>
    <row r="159" spans="2:4" ht="12.75">
      <c r="B159" s="37">
        <v>926</v>
      </c>
      <c r="C159" s="149" t="s">
        <v>169</v>
      </c>
      <c r="D159" s="146">
        <f>SUM(D162)</f>
        <v>95100</v>
      </c>
    </row>
    <row r="160" spans="2:4" ht="13.5" thickBot="1">
      <c r="B160" s="183"/>
      <c r="C160" s="151"/>
      <c r="D160" s="155"/>
    </row>
    <row r="161" spans="2:4" ht="12.75">
      <c r="B161" s="38"/>
      <c r="C161" s="148"/>
      <c r="D161" s="143"/>
    </row>
    <row r="162" spans="2:4" ht="25.5">
      <c r="B162" s="37"/>
      <c r="C162" s="149" t="s">
        <v>170</v>
      </c>
      <c r="D162" s="146">
        <f>SUM(D164:D165)</f>
        <v>95100</v>
      </c>
    </row>
    <row r="163" spans="2:4" ht="12.75">
      <c r="B163" s="37"/>
      <c r="C163" s="149"/>
      <c r="D163" s="146"/>
    </row>
    <row r="164" spans="2:4" ht="12.75">
      <c r="B164" s="37"/>
      <c r="C164" s="153" t="s">
        <v>171</v>
      </c>
      <c r="D164" s="152">
        <f>SUM('[1]ProjDOCHODY2004.2005'!D176)</f>
        <v>82600</v>
      </c>
    </row>
    <row r="165" spans="2:4" ht="13.5" thickBot="1">
      <c r="B165" s="183"/>
      <c r="C165" s="184" t="s">
        <v>93</v>
      </c>
      <c r="D165" s="155">
        <f>SUM('[1]ProjDOCHODY2004.2005'!D177)</f>
        <v>12500</v>
      </c>
    </row>
    <row r="166" spans="2:3" ht="12.75">
      <c r="B166" s="121"/>
      <c r="C166" s="124"/>
    </row>
    <row r="167" spans="2:3" ht="12.75">
      <c r="B167" s="121"/>
      <c r="C167" s="124"/>
    </row>
    <row r="168" ht="12.75">
      <c r="C168" s="186"/>
    </row>
    <row r="169" ht="12.75">
      <c r="C169" s="186"/>
    </row>
    <row r="170" ht="12.75">
      <c r="C170" s="186"/>
    </row>
    <row r="171" ht="12.75">
      <c r="C171" s="186"/>
    </row>
    <row r="172" ht="12.75">
      <c r="C172" s="11"/>
    </row>
    <row r="173" ht="12.75">
      <c r="C173" s="11"/>
    </row>
    <row r="174" ht="12.75">
      <c r="C174" s="11"/>
    </row>
    <row r="175" ht="12.75">
      <c r="C175" s="11" t="s">
        <v>172</v>
      </c>
    </row>
    <row r="176" spans="2:3" ht="12.75">
      <c r="B176" s="186"/>
      <c r="C176" s="11"/>
    </row>
    <row r="177" spans="2:3" ht="12.75">
      <c r="B177" s="186"/>
      <c r="C177" s="11"/>
    </row>
    <row r="178" spans="2:4" ht="12.75">
      <c r="B178" s="186"/>
      <c r="C178" s="11"/>
      <c r="D178" s="187"/>
    </row>
    <row r="179" spans="2:3" ht="12.75">
      <c r="B179" s="186"/>
      <c r="C179" s="11"/>
    </row>
    <row r="180" spans="2:3" ht="12.75">
      <c r="B180" s="186"/>
      <c r="C180" s="11"/>
    </row>
    <row r="181" spans="2:3" ht="12.75">
      <c r="B181" s="186"/>
      <c r="C181" s="11"/>
    </row>
    <row r="182" spans="2:3" ht="12.75">
      <c r="B182" s="186"/>
      <c r="C182" s="186"/>
    </row>
    <row r="183" spans="2:3" ht="12.75">
      <c r="B183" s="186"/>
      <c r="C183" s="186"/>
    </row>
    <row r="184" spans="2:3" ht="12.75">
      <c r="B184" s="186"/>
      <c r="C184" s="186"/>
    </row>
    <row r="185" spans="2:3" ht="12.75">
      <c r="B185" s="186"/>
      <c r="C185" s="186"/>
    </row>
    <row r="186" spans="2:3" ht="12.75">
      <c r="B186" s="186"/>
      <c r="C186" s="186"/>
    </row>
    <row r="187" spans="2:3" ht="12.75">
      <c r="B187" s="186"/>
      <c r="C187" s="186"/>
    </row>
    <row r="188" spans="2:3" ht="12.75">
      <c r="B188" s="186"/>
      <c r="C188" s="186"/>
    </row>
    <row r="189" spans="2:3" ht="12.75">
      <c r="B189" s="186"/>
      <c r="C189" s="186"/>
    </row>
    <row r="190" spans="2:3" ht="12.75">
      <c r="B190" s="186"/>
      <c r="C190" s="186"/>
    </row>
    <row r="191" spans="2:3" ht="12.75">
      <c r="B191" s="186"/>
      <c r="C191" s="186"/>
    </row>
    <row r="192" spans="2:3" ht="12.75">
      <c r="B192" s="186"/>
      <c r="C192" s="186"/>
    </row>
    <row r="193" spans="2:3" ht="12.75">
      <c r="B193" s="186"/>
      <c r="C193" s="186"/>
    </row>
    <row r="194" spans="2:3" ht="12.75">
      <c r="B194" s="186"/>
      <c r="C194" s="186"/>
    </row>
    <row r="195" spans="2:3" ht="12.75">
      <c r="B195" s="186"/>
      <c r="C195" s="186"/>
    </row>
    <row r="196" spans="2:3" ht="12.75">
      <c r="B196" s="186"/>
      <c r="C196" s="186"/>
    </row>
    <row r="197" spans="2:3" ht="12.75">
      <c r="B197" s="186"/>
      <c r="C197" s="186"/>
    </row>
    <row r="198" spans="2:3" ht="12.75">
      <c r="B198" s="186"/>
      <c r="C198" s="186"/>
    </row>
    <row r="199" spans="2:3" ht="12.75">
      <c r="B199" s="186"/>
      <c r="C199" s="186"/>
    </row>
    <row r="200" spans="2:3" ht="12.75">
      <c r="B200" s="186"/>
      <c r="C200" s="186"/>
    </row>
    <row r="201" spans="2:3" ht="12.75">
      <c r="B201" s="186"/>
      <c r="C201" s="186"/>
    </row>
    <row r="202" spans="2:3" ht="12.75">
      <c r="B202" s="186"/>
      <c r="C202" s="186"/>
    </row>
    <row r="203" spans="2:3" ht="12.75">
      <c r="B203" s="186"/>
      <c r="C203" s="186"/>
    </row>
    <row r="204" spans="2:3" ht="12.75">
      <c r="B204" s="186"/>
      <c r="C204" s="186"/>
    </row>
    <row r="205" spans="2:3" ht="12.75">
      <c r="B205" s="186"/>
      <c r="C205" s="186"/>
    </row>
    <row r="206" spans="2:3" ht="12.75">
      <c r="B206" s="186"/>
      <c r="C206" s="186"/>
    </row>
    <row r="207" spans="2:3" ht="12.75">
      <c r="B207" s="186"/>
      <c r="C207" s="186"/>
    </row>
    <row r="208" spans="2:3" ht="12.75">
      <c r="B208" s="186"/>
      <c r="C208" s="186"/>
    </row>
    <row r="209" spans="2:3" ht="12.75">
      <c r="B209" s="186"/>
      <c r="C209" s="186"/>
    </row>
    <row r="210" spans="2:3" ht="12.75">
      <c r="B210" s="186"/>
      <c r="C210" s="186"/>
    </row>
    <row r="211" spans="2:3" ht="12.75">
      <c r="B211" s="186"/>
      <c r="C211" s="186"/>
    </row>
    <row r="212" spans="2:3" ht="12.75">
      <c r="B212" s="186"/>
      <c r="C212" s="186"/>
    </row>
    <row r="213" spans="2:3" ht="12.75">
      <c r="B213" s="186"/>
      <c r="C213" s="186"/>
    </row>
    <row r="214" spans="2:3" ht="12.75">
      <c r="B214" s="186"/>
      <c r="C214" s="186"/>
    </row>
    <row r="215" spans="2:3" ht="12.75">
      <c r="B215" s="186"/>
      <c r="C215" s="186"/>
    </row>
    <row r="216" spans="2:3" ht="12.75">
      <c r="B216" s="186"/>
      <c r="C216" s="186"/>
    </row>
    <row r="217" spans="2:3" ht="12.75">
      <c r="B217" s="186"/>
      <c r="C217" s="186"/>
    </row>
    <row r="218" spans="2:3" ht="12.75">
      <c r="B218" s="186"/>
      <c r="C218" s="186"/>
    </row>
    <row r="219" spans="2:3" ht="12.75">
      <c r="B219" s="186"/>
      <c r="C219" s="186"/>
    </row>
    <row r="220" ht="12.75">
      <c r="C220" s="186"/>
    </row>
    <row r="221" ht="12.75">
      <c r="C221" s="186"/>
    </row>
    <row r="222" ht="12.75">
      <c r="C222" s="186"/>
    </row>
    <row r="223" ht="12.75">
      <c r="C223" s="186"/>
    </row>
    <row r="224" ht="12.75">
      <c r="C224" s="186"/>
    </row>
    <row r="225" ht="12.75">
      <c r="C225" s="18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397"/>
  <sheetViews>
    <sheetView showGridLines="0" workbookViewId="0" topLeftCell="A1">
      <selection activeCell="E6" sqref="E6"/>
    </sheetView>
  </sheetViews>
  <sheetFormatPr defaultColWidth="9.00390625" defaultRowHeight="12.75"/>
  <cols>
    <col min="1" max="1" width="9.125" style="1" customWidth="1"/>
    <col min="2" max="2" width="5.375" style="2" customWidth="1"/>
    <col min="3" max="3" width="8.875" style="3" customWidth="1"/>
    <col min="4" max="4" width="44.00390625" style="2" customWidth="1"/>
    <col min="5" max="5" width="20.125" style="2" customWidth="1"/>
    <col min="6" max="6" width="12.625" style="2" customWidth="1"/>
    <col min="7" max="7" width="14.625" style="2" customWidth="1"/>
    <col min="8" max="8" width="10.75390625" style="2" bestFit="1" customWidth="1"/>
    <col min="9" max="11" width="9.625" style="2" bestFit="1" customWidth="1"/>
    <col min="12" max="12" width="11.125" style="2" customWidth="1"/>
    <col min="13" max="13" width="9.125" style="2" customWidth="1"/>
    <col min="14" max="16384" width="9.125" style="1" customWidth="1"/>
  </cols>
  <sheetData>
    <row r="2" ht="51">
      <c r="E2" s="331" t="s">
        <v>418</v>
      </c>
    </row>
    <row r="3" ht="12.75">
      <c r="E3" s="108"/>
    </row>
    <row r="4" spans="2:13" ht="12.75">
      <c r="B4" s="188"/>
      <c r="C4" s="189"/>
      <c r="D4" s="189" t="s">
        <v>173</v>
      </c>
      <c r="E4" s="190"/>
      <c r="M4" s="1"/>
    </row>
    <row r="5" spans="2:13" ht="13.5" thickBot="1">
      <c r="B5" s="188"/>
      <c r="C5" s="191"/>
      <c r="D5" s="5"/>
      <c r="E5" s="5"/>
      <c r="M5" s="1"/>
    </row>
    <row r="6" spans="2:13" ht="13.5" thickBot="1">
      <c r="B6" s="188"/>
      <c r="C6" s="192"/>
      <c r="D6" s="193" t="s">
        <v>174</v>
      </c>
      <c r="E6" s="193">
        <f>SUM(E62,E68,E79,E91,E100,E126,E143,E148,E156,E161,E236,E252,E299,E310,E327,E353,E365)</f>
        <v>52695911</v>
      </c>
      <c r="M6" s="1"/>
    </row>
    <row r="7" spans="2:13" ht="13.5" thickBot="1">
      <c r="B7" s="188"/>
      <c r="C7" s="192"/>
      <c r="D7" s="191"/>
      <c r="E7" s="191"/>
      <c r="M7" s="1"/>
    </row>
    <row r="8" spans="2:13" ht="13.5" thickBot="1">
      <c r="B8" s="188"/>
      <c r="C8" s="192"/>
      <c r="D8" s="194" t="s">
        <v>175</v>
      </c>
      <c r="E8" s="193">
        <f>SUM(E9:E10)</f>
        <v>52695911</v>
      </c>
      <c r="F8" s="195"/>
      <c r="M8" s="1"/>
    </row>
    <row r="9" spans="2:13" ht="12.75">
      <c r="B9" s="188"/>
      <c r="C9" s="192"/>
      <c r="D9" s="196" t="s">
        <v>176</v>
      </c>
      <c r="E9" s="197">
        <f>SUM(E63,E69,E80,E92,E101,E127,E144,E149,E157,E162,E237,E254,E300,E311,E328,E354,E366)</f>
        <v>43964411</v>
      </c>
      <c r="F9" s="195"/>
      <c r="M9" s="1"/>
    </row>
    <row r="10" spans="2:13" ht="13.5" thickBot="1">
      <c r="B10" s="188"/>
      <c r="C10" s="192"/>
      <c r="D10" s="198" t="s">
        <v>177</v>
      </c>
      <c r="E10" s="199">
        <f>SUM(E81,E102,E163,E253,E312,E329,E367)</f>
        <v>8731500</v>
      </c>
      <c r="F10" s="195"/>
      <c r="L10" s="1"/>
      <c r="M10" s="1"/>
    </row>
    <row r="11" spans="2:13" ht="13.5" thickBot="1">
      <c r="B11" s="188"/>
      <c r="C11" s="192"/>
      <c r="D11" s="200"/>
      <c r="E11" s="191"/>
      <c r="F11" s="195"/>
      <c r="L11" s="1"/>
      <c r="M11" s="1"/>
    </row>
    <row r="12" spans="2:13" ht="13.5" thickBot="1">
      <c r="B12" s="188"/>
      <c r="C12" s="192"/>
      <c r="D12" s="201" t="s">
        <v>178</v>
      </c>
      <c r="E12" s="193">
        <f>SUM(E13)</f>
        <v>1548722</v>
      </c>
      <c r="F12" s="195"/>
      <c r="M12" s="1"/>
    </row>
    <row r="13" spans="2:13" ht="13.5" thickBot="1">
      <c r="B13" s="188"/>
      <c r="C13" s="192"/>
      <c r="D13" s="198" t="s">
        <v>179</v>
      </c>
      <c r="E13" s="199">
        <v>1548722</v>
      </c>
      <c r="F13" s="191"/>
      <c r="M13" s="1"/>
    </row>
    <row r="14" spans="2:5" ht="13.5" thickBot="1">
      <c r="B14" s="188"/>
      <c r="C14" s="192"/>
      <c r="D14" s="191"/>
      <c r="E14" s="191"/>
    </row>
    <row r="15" spans="2:5" ht="13.5" thickBot="1">
      <c r="B15" s="188"/>
      <c r="C15" s="192"/>
      <c r="D15" s="193" t="s">
        <v>409</v>
      </c>
      <c r="E15" s="193">
        <f>SUM(E6,E12)</f>
        <v>54244633</v>
      </c>
    </row>
    <row r="16" spans="2:13" ht="13.5" thickBot="1">
      <c r="B16" s="188"/>
      <c r="C16" s="192"/>
      <c r="D16" s="191"/>
      <c r="E16" s="191"/>
      <c r="F16" s="188"/>
      <c r="L16" s="1"/>
      <c r="M16" s="1"/>
    </row>
    <row r="17" spans="2:13" ht="13.5" thickBot="1">
      <c r="B17" s="188"/>
      <c r="C17" s="192"/>
      <c r="D17" s="193" t="s">
        <v>408</v>
      </c>
      <c r="E17" s="193">
        <f>SUM('DOCHODY ZAŁ 1'!D10)</f>
        <v>45935060.151999995</v>
      </c>
      <c r="F17" s="188"/>
      <c r="L17" s="1"/>
      <c r="M17" s="1"/>
    </row>
    <row r="18" spans="2:5" ht="13.5" thickBot="1">
      <c r="B18" s="188"/>
      <c r="C18" s="192"/>
      <c r="D18" s="191"/>
      <c r="E18" s="191"/>
    </row>
    <row r="19" spans="2:5" ht="13.5" thickBot="1">
      <c r="B19" s="188"/>
      <c r="C19" s="192"/>
      <c r="D19" s="194" t="s">
        <v>180</v>
      </c>
      <c r="E19" s="202">
        <f>SUM(E21,E38)</f>
        <v>8309573</v>
      </c>
    </row>
    <row r="20" spans="2:5" ht="12.75">
      <c r="B20" s="188"/>
      <c r="C20" s="192"/>
      <c r="D20" s="194"/>
      <c r="E20" s="202"/>
    </row>
    <row r="21" spans="2:5" ht="12.75">
      <c r="B21" s="188"/>
      <c r="C21" s="192"/>
      <c r="D21" s="203" t="s">
        <v>181</v>
      </c>
      <c r="E21" s="204">
        <f>SUM(E23,E32)</f>
        <v>7377150</v>
      </c>
    </row>
    <row r="22" spans="2:5" ht="12.75">
      <c r="B22" s="188"/>
      <c r="C22" s="192"/>
      <c r="D22" s="203"/>
      <c r="E22" s="204"/>
    </row>
    <row r="23" spans="2:5" ht="12.75">
      <c r="B23" s="188"/>
      <c r="C23" s="192"/>
      <c r="D23" s="205" t="s">
        <v>182</v>
      </c>
      <c r="E23" s="204">
        <f>SUM(E24:E31)</f>
        <v>5337230</v>
      </c>
    </row>
    <row r="24" spans="2:5" ht="12.75">
      <c r="B24" s="188"/>
      <c r="C24" s="192"/>
      <c r="D24" s="206" t="s">
        <v>183</v>
      </c>
      <c r="E24" s="207">
        <v>969150</v>
      </c>
    </row>
    <row r="25" spans="2:5" ht="12.75">
      <c r="B25" s="188"/>
      <c r="C25" s="192"/>
      <c r="D25" s="209" t="s">
        <v>184</v>
      </c>
      <c r="E25" s="208">
        <f>35000-3000</f>
        <v>32000</v>
      </c>
    </row>
    <row r="26" spans="2:5" ht="12.75">
      <c r="B26" s="188"/>
      <c r="C26" s="192"/>
      <c r="D26" s="209" t="s">
        <v>185</v>
      </c>
      <c r="E26" s="208">
        <f>300000-25000</f>
        <v>275000</v>
      </c>
    </row>
    <row r="27" spans="2:5" ht="12.75">
      <c r="B27" s="188"/>
      <c r="C27" s="192"/>
      <c r="D27" s="209" t="s">
        <v>186</v>
      </c>
      <c r="E27" s="208">
        <f>300000-25000</f>
        <v>275000</v>
      </c>
    </row>
    <row r="28" spans="2:5" ht="12.75">
      <c r="B28" s="188"/>
      <c r="C28" s="192"/>
      <c r="D28" s="209" t="s">
        <v>187</v>
      </c>
      <c r="E28" s="208">
        <f>500000-36000</f>
        <v>464000</v>
      </c>
    </row>
    <row r="29" spans="2:5" ht="12.75">
      <c r="B29" s="188"/>
      <c r="C29" s="192"/>
      <c r="D29" s="209" t="s">
        <v>188</v>
      </c>
      <c r="E29" s="208">
        <f>100000-8000</f>
        <v>92000</v>
      </c>
    </row>
    <row r="30" spans="2:5" ht="12.75">
      <c r="B30" s="188"/>
      <c r="C30" s="192"/>
      <c r="D30" s="209" t="s">
        <v>189</v>
      </c>
      <c r="E30" s="208">
        <f>3120080-230000+340000</f>
        <v>3230080</v>
      </c>
    </row>
    <row r="31" spans="2:5" ht="12.75">
      <c r="B31" s="188"/>
      <c r="C31" s="192"/>
      <c r="D31" s="210"/>
      <c r="E31" s="204"/>
    </row>
    <row r="32" spans="2:5" ht="12.75">
      <c r="B32" s="188"/>
      <c r="C32" s="192"/>
      <c r="D32" s="205" t="s">
        <v>190</v>
      </c>
      <c r="E32" s="204">
        <f>SUM(E33:E37)</f>
        <v>2039920</v>
      </c>
    </row>
    <row r="33" spans="2:5" ht="12.75">
      <c r="B33" s="188"/>
      <c r="C33" s="192"/>
      <c r="D33" s="209" t="s">
        <v>185</v>
      </c>
      <c r="E33" s="208">
        <v>400000</v>
      </c>
    </row>
    <row r="34" spans="2:5" ht="12.75">
      <c r="B34" s="188"/>
      <c r="C34" s="192"/>
      <c r="D34" s="209" t="s">
        <v>186</v>
      </c>
      <c r="E34" s="208">
        <v>400000</v>
      </c>
    </row>
    <row r="35" spans="2:5" ht="12.75">
      <c r="B35" s="188"/>
      <c r="C35" s="192"/>
      <c r="D35" s="209" t="s">
        <v>187</v>
      </c>
      <c r="E35" s="208">
        <v>500000</v>
      </c>
    </row>
    <row r="36" spans="2:5" ht="12.75">
      <c r="B36" s="188"/>
      <c r="C36" s="192"/>
      <c r="D36" s="209" t="s">
        <v>189</v>
      </c>
      <c r="E36" s="208">
        <v>739920</v>
      </c>
    </row>
    <row r="37" spans="2:5" ht="12.75">
      <c r="B37" s="188"/>
      <c r="C37" s="192"/>
      <c r="D37" s="210"/>
      <c r="E37" s="204"/>
    </row>
    <row r="38" spans="2:5" ht="13.5" thickBot="1">
      <c r="B38" s="188"/>
      <c r="C38" s="192"/>
      <c r="D38" s="211" t="s">
        <v>91</v>
      </c>
      <c r="E38" s="212">
        <f>1175973-243550</f>
        <v>932423</v>
      </c>
    </row>
    <row r="39" spans="2:5" ht="13.5" thickBot="1">
      <c r="B39" s="188"/>
      <c r="C39" s="192"/>
      <c r="D39" s="191"/>
      <c r="E39" s="191"/>
    </row>
    <row r="40" spans="2:5" ht="13.5" thickBot="1">
      <c r="B40" s="188"/>
      <c r="C40" s="192"/>
      <c r="D40" s="193" t="s">
        <v>410</v>
      </c>
      <c r="E40" s="193">
        <f>SUM(E17,E19)</f>
        <v>54244633.151999995</v>
      </c>
    </row>
    <row r="41" spans="2:5" ht="13.5" thickBot="1">
      <c r="B41" s="188"/>
      <c r="C41" s="192"/>
      <c r="D41" s="191"/>
      <c r="E41" s="191"/>
    </row>
    <row r="42" spans="2:5" ht="13.5" thickBot="1">
      <c r="B42" s="188"/>
      <c r="C42" s="192"/>
      <c r="D42" s="201" t="s">
        <v>191</v>
      </c>
      <c r="E42" s="193">
        <f>SUM(E40-E15)</f>
        <v>0.15199999511241913</v>
      </c>
    </row>
    <row r="43" spans="2:5" ht="12.75">
      <c r="B43" s="188"/>
      <c r="C43" s="192"/>
      <c r="D43" s="200"/>
      <c r="E43" s="191"/>
    </row>
    <row r="44" spans="2:5" ht="12.75">
      <c r="B44" s="188"/>
      <c r="C44" s="192"/>
      <c r="D44" s="200"/>
      <c r="E44" s="191"/>
    </row>
    <row r="45" spans="2:5" ht="12.75">
      <c r="B45" s="188"/>
      <c r="C45" s="192"/>
      <c r="D45" s="200"/>
      <c r="E45" s="191"/>
    </row>
    <row r="46" spans="2:5" ht="12.75">
      <c r="B46" s="188"/>
      <c r="C46" s="192"/>
      <c r="D46" s="200"/>
      <c r="E46" s="191"/>
    </row>
    <row r="47" spans="2:5" ht="12.75">
      <c r="B47" s="188"/>
      <c r="C47" s="192"/>
      <c r="D47" s="200"/>
      <c r="E47" s="191"/>
    </row>
    <row r="48" spans="2:5" ht="12.75">
      <c r="B48" s="188"/>
      <c r="C48" s="192"/>
      <c r="D48" s="200"/>
      <c r="E48" s="191"/>
    </row>
    <row r="49" spans="2:5" ht="12.75">
      <c r="B49" s="188"/>
      <c r="C49" s="192"/>
      <c r="D49" s="200"/>
      <c r="E49" s="191"/>
    </row>
    <row r="50" spans="2:5" ht="12.75">
      <c r="B50" s="188"/>
      <c r="C50" s="192"/>
      <c r="D50" s="200"/>
      <c r="E50" s="191"/>
    </row>
    <row r="51" spans="2:5" ht="12.75">
      <c r="B51" s="188"/>
      <c r="C51" s="192"/>
      <c r="D51" s="200"/>
      <c r="E51" s="191"/>
    </row>
    <row r="52" spans="2:5" ht="12.75">
      <c r="B52" s="188"/>
      <c r="C52" s="192"/>
      <c r="D52" s="200"/>
      <c r="E52" s="191"/>
    </row>
    <row r="53" spans="2:5" ht="12.75">
      <c r="B53" s="188"/>
      <c r="C53" s="192"/>
      <c r="D53" s="200"/>
      <c r="E53" s="191"/>
    </row>
    <row r="54" spans="2:5" ht="12.75">
      <c r="B54" s="188"/>
      <c r="C54" s="192"/>
      <c r="D54" s="200"/>
      <c r="E54" s="191"/>
    </row>
    <row r="55" spans="2:5" ht="12.75">
      <c r="B55" s="188"/>
      <c r="C55" s="192"/>
      <c r="D55" s="200"/>
      <c r="E55" s="191"/>
    </row>
    <row r="56" spans="2:5" ht="12.75">
      <c r="B56" s="188"/>
      <c r="C56" s="192"/>
      <c r="D56" s="200"/>
      <c r="E56" s="191"/>
    </row>
    <row r="57" spans="2:5" ht="12.75">
      <c r="B57" s="188"/>
      <c r="C57" s="192"/>
      <c r="D57" s="200"/>
      <c r="E57" s="191"/>
    </row>
    <row r="58" spans="2:5" ht="13.5" thickBot="1">
      <c r="B58" s="188"/>
      <c r="C58" s="192"/>
      <c r="D58" s="200"/>
      <c r="E58" s="191"/>
    </row>
    <row r="59" spans="2:5" ht="12.75">
      <c r="B59" s="215"/>
      <c r="C59" s="216"/>
      <c r="D59" s="215"/>
      <c r="E59" s="217" t="s">
        <v>79</v>
      </c>
    </row>
    <row r="60" spans="2:5" ht="22.5">
      <c r="B60" s="205" t="s">
        <v>80</v>
      </c>
      <c r="C60" s="218" t="s">
        <v>81</v>
      </c>
      <c r="D60" s="219" t="s">
        <v>110</v>
      </c>
      <c r="E60" s="220" t="s">
        <v>109</v>
      </c>
    </row>
    <row r="61" spans="2:5" ht="13.5" thickBot="1">
      <c r="B61" s="271"/>
      <c r="C61" s="266"/>
      <c r="D61" s="271"/>
      <c r="E61" s="489">
        <v>2005</v>
      </c>
    </row>
    <row r="62" spans="2:5" ht="12.75">
      <c r="B62" s="222" t="s">
        <v>192</v>
      </c>
      <c r="C62" s="223"/>
      <c r="D62" s="224" t="s">
        <v>193</v>
      </c>
      <c r="E62" s="225">
        <f>SUM(E63)</f>
        <v>21220</v>
      </c>
    </row>
    <row r="63" spans="2:5" ht="13.5" thickBot="1">
      <c r="B63" s="226"/>
      <c r="C63" s="227"/>
      <c r="D63" s="228" t="s">
        <v>176</v>
      </c>
      <c r="E63" s="229">
        <f>SUM(E64,E66)</f>
        <v>21220</v>
      </c>
    </row>
    <row r="64" spans="2:5" ht="13.5" thickBot="1">
      <c r="B64" s="230"/>
      <c r="C64" s="231" t="s">
        <v>194</v>
      </c>
      <c r="D64" s="232" t="s">
        <v>195</v>
      </c>
      <c r="E64" s="212">
        <f>SUM(E65)</f>
        <v>1220</v>
      </c>
    </row>
    <row r="65" spans="2:5" ht="13.5" thickBot="1">
      <c r="B65" s="233"/>
      <c r="C65" s="192"/>
      <c r="D65" s="234" t="s">
        <v>196</v>
      </c>
      <c r="E65" s="235">
        <v>1220</v>
      </c>
    </row>
    <row r="66" spans="2:5" ht="13.5" thickBot="1">
      <c r="B66" s="236"/>
      <c r="C66" s="237" t="s">
        <v>197</v>
      </c>
      <c r="D66" s="238" t="s">
        <v>198</v>
      </c>
      <c r="E66" s="212">
        <f>SUM(E67)</f>
        <v>20000</v>
      </c>
    </row>
    <row r="67" spans="2:5" ht="13.5" thickBot="1">
      <c r="B67" s="236"/>
      <c r="C67" s="192"/>
      <c r="D67" s="200" t="s">
        <v>199</v>
      </c>
      <c r="E67" s="208">
        <v>20000</v>
      </c>
    </row>
    <row r="68" spans="2:5" ht="12.75">
      <c r="B68" s="239">
        <v>600</v>
      </c>
      <c r="C68" s="240"/>
      <c r="D68" s="224" t="s">
        <v>83</v>
      </c>
      <c r="E68" s="225">
        <f>SUM(E69)</f>
        <v>2766000</v>
      </c>
    </row>
    <row r="69" spans="2:5" ht="13.5" thickBot="1">
      <c r="B69" s="241"/>
      <c r="C69" s="242"/>
      <c r="D69" s="243" t="s">
        <v>176</v>
      </c>
      <c r="E69" s="244">
        <f>SUM(E70,E72,E75)</f>
        <v>2766000</v>
      </c>
    </row>
    <row r="70" spans="2:5" ht="13.5" thickBot="1">
      <c r="B70" s="245"/>
      <c r="C70" s="237">
        <v>60004</v>
      </c>
      <c r="D70" s="238" t="s">
        <v>200</v>
      </c>
      <c r="E70" s="193">
        <f>SUM(E71)</f>
        <v>2196000</v>
      </c>
    </row>
    <row r="71" spans="2:5" ht="13.5" thickBot="1">
      <c r="B71" s="236"/>
      <c r="C71" s="246"/>
      <c r="D71" s="247" t="s">
        <v>201</v>
      </c>
      <c r="E71" s="248">
        <v>2196000</v>
      </c>
    </row>
    <row r="72" spans="2:5" ht="13.5" thickBot="1">
      <c r="B72" s="236"/>
      <c r="C72" s="237">
        <v>60014</v>
      </c>
      <c r="D72" s="249" t="s">
        <v>324</v>
      </c>
      <c r="E72" s="193">
        <f>SUM(E73)</f>
        <v>100000</v>
      </c>
    </row>
    <row r="73" spans="2:5" ht="12.75">
      <c r="B73" s="236"/>
      <c r="C73" s="192"/>
      <c r="D73" s="200" t="s">
        <v>202</v>
      </c>
      <c r="E73" s="250">
        <f>SUM(E74:E74)</f>
        <v>100000</v>
      </c>
    </row>
    <row r="74" spans="2:5" ht="23.25" thickBot="1">
      <c r="B74" s="236"/>
      <c r="C74" s="192"/>
      <c r="D74" s="200" t="s">
        <v>203</v>
      </c>
      <c r="E74" s="251">
        <v>100000</v>
      </c>
    </row>
    <row r="75" spans="2:5" ht="13.5" thickBot="1">
      <c r="B75" s="236"/>
      <c r="C75" s="237">
        <v>60016</v>
      </c>
      <c r="D75" s="249" t="s">
        <v>204</v>
      </c>
      <c r="E75" s="202">
        <f>SUM(E76)</f>
        <v>470000</v>
      </c>
    </row>
    <row r="76" spans="2:5" ht="12.75">
      <c r="B76" s="236"/>
      <c r="C76" s="192"/>
      <c r="D76" s="200" t="s">
        <v>205</v>
      </c>
      <c r="E76" s="252">
        <f>SUM(E77:E78)</f>
        <v>470000</v>
      </c>
    </row>
    <row r="77" spans="2:5" ht="22.5">
      <c r="B77" s="236"/>
      <c r="C77" s="192"/>
      <c r="D77" s="200" t="s">
        <v>206</v>
      </c>
      <c r="E77" s="208">
        <f>250000+190000</f>
        <v>440000</v>
      </c>
    </row>
    <row r="78" spans="2:5" ht="13.5" thickBot="1">
      <c r="B78" s="236"/>
      <c r="C78" s="192"/>
      <c r="D78" s="200" t="s">
        <v>228</v>
      </c>
      <c r="E78" s="253">
        <v>30000</v>
      </c>
    </row>
    <row r="79" spans="2:5" ht="12.75">
      <c r="B79" s="239">
        <v>700</v>
      </c>
      <c r="C79" s="223"/>
      <c r="D79" s="224" t="s">
        <v>207</v>
      </c>
      <c r="E79" s="495">
        <f>SUM(E80:E81)</f>
        <v>1515000</v>
      </c>
    </row>
    <row r="80" spans="2:5" ht="12.75">
      <c r="B80" s="241"/>
      <c r="C80" s="254"/>
      <c r="D80" s="243" t="s">
        <v>176</v>
      </c>
      <c r="E80" s="244">
        <f>SUM(E87)</f>
        <v>300000</v>
      </c>
    </row>
    <row r="81" spans="2:5" ht="13.5" thickBot="1">
      <c r="B81" s="255"/>
      <c r="C81" s="227"/>
      <c r="D81" s="228" t="s">
        <v>177</v>
      </c>
      <c r="E81" s="229">
        <f>SUM(E83,E88)</f>
        <v>1215000</v>
      </c>
    </row>
    <row r="82" spans="2:5" ht="12.75">
      <c r="B82" s="245"/>
      <c r="C82" s="256">
        <v>70001</v>
      </c>
      <c r="D82" s="247" t="s">
        <v>208</v>
      </c>
      <c r="E82" s="202">
        <f>SUM(E83)</f>
        <v>1065000</v>
      </c>
    </row>
    <row r="83" spans="2:5" ht="13.5" thickBot="1">
      <c r="B83" s="236"/>
      <c r="C83" s="257"/>
      <c r="D83" s="232" t="s">
        <v>177</v>
      </c>
      <c r="E83" s="258">
        <f>SUM(E84)</f>
        <v>1065000</v>
      </c>
    </row>
    <row r="84" spans="2:5" ht="12.75">
      <c r="B84" s="236"/>
      <c r="C84" s="192"/>
      <c r="D84" s="200" t="s">
        <v>209</v>
      </c>
      <c r="E84" s="204">
        <f>SUM(E85:E85)</f>
        <v>1065000</v>
      </c>
    </row>
    <row r="85" spans="2:5" ht="13.5" thickBot="1">
      <c r="B85" s="236"/>
      <c r="C85" s="192"/>
      <c r="D85" s="259" t="s">
        <v>183</v>
      </c>
      <c r="E85" s="251">
        <v>1065000</v>
      </c>
    </row>
    <row r="86" spans="2:5" ht="12.75">
      <c r="B86" s="236"/>
      <c r="C86" s="256">
        <v>70005</v>
      </c>
      <c r="D86" s="247" t="s">
        <v>210</v>
      </c>
      <c r="E86" s="202">
        <f>SUM(E87,E88)</f>
        <v>450000</v>
      </c>
    </row>
    <row r="87" spans="2:5" ht="12.75">
      <c r="B87" s="236"/>
      <c r="C87" s="260"/>
      <c r="D87" s="200" t="s">
        <v>176</v>
      </c>
      <c r="E87" s="261">
        <f>SUM(E89)</f>
        <v>300000</v>
      </c>
    </row>
    <row r="88" spans="2:5" ht="13.5" thickBot="1">
      <c r="B88" s="236"/>
      <c r="C88" s="257"/>
      <c r="D88" s="232" t="s">
        <v>177</v>
      </c>
      <c r="E88" s="262">
        <f>SUM(E90)</f>
        <v>150000</v>
      </c>
    </row>
    <row r="89" spans="2:5" ht="12.75">
      <c r="B89" s="236"/>
      <c r="C89" s="192"/>
      <c r="D89" s="200" t="s">
        <v>196</v>
      </c>
      <c r="E89" s="263">
        <f>340000-40000</f>
        <v>300000</v>
      </c>
    </row>
    <row r="90" spans="2:5" ht="13.5" thickBot="1">
      <c r="B90" s="236"/>
      <c r="C90" s="192"/>
      <c r="D90" s="200" t="s">
        <v>211</v>
      </c>
      <c r="E90" s="263">
        <f>300000-150000</f>
        <v>150000</v>
      </c>
    </row>
    <row r="91" spans="2:5" ht="12.75">
      <c r="B91" s="239">
        <v>710</v>
      </c>
      <c r="C91" s="223"/>
      <c r="D91" s="264" t="s">
        <v>212</v>
      </c>
      <c r="E91" s="225">
        <f>SUM(E92)</f>
        <v>195000</v>
      </c>
    </row>
    <row r="92" spans="2:5" ht="13.5" thickBot="1">
      <c r="B92" s="255"/>
      <c r="C92" s="227"/>
      <c r="D92" s="265" t="s">
        <v>176</v>
      </c>
      <c r="E92" s="229">
        <f>SUM(E93,E95,E97)</f>
        <v>195000</v>
      </c>
    </row>
    <row r="93" spans="2:5" ht="13.5" thickBot="1">
      <c r="B93" s="236"/>
      <c r="C93" s="266">
        <v>71004</v>
      </c>
      <c r="D93" s="232" t="s">
        <v>213</v>
      </c>
      <c r="E93" s="212">
        <f>SUM(E94)</f>
        <v>70000</v>
      </c>
    </row>
    <row r="94" spans="2:5" ht="13.5" thickBot="1">
      <c r="B94" s="236"/>
      <c r="C94" s="192"/>
      <c r="D94" s="200" t="s">
        <v>196</v>
      </c>
      <c r="E94" s="208">
        <v>70000</v>
      </c>
    </row>
    <row r="95" spans="2:5" ht="23.25" thickBot="1">
      <c r="B95" s="236"/>
      <c r="C95" s="237">
        <v>71013</v>
      </c>
      <c r="D95" s="249" t="s">
        <v>214</v>
      </c>
      <c r="E95" s="193">
        <f>SUM(E96)</f>
        <v>70000</v>
      </c>
    </row>
    <row r="96" spans="2:5" ht="13.5" thickBot="1">
      <c r="B96" s="236"/>
      <c r="C96" s="192"/>
      <c r="D96" s="200" t="s">
        <v>215</v>
      </c>
      <c r="E96" s="267">
        <v>70000</v>
      </c>
    </row>
    <row r="97" spans="2:5" ht="13.5" thickBot="1">
      <c r="B97" s="236"/>
      <c r="C97" s="237">
        <v>71035</v>
      </c>
      <c r="D97" s="249" t="s">
        <v>216</v>
      </c>
      <c r="E97" s="193">
        <f>SUM(E98)</f>
        <v>55000</v>
      </c>
    </row>
    <row r="98" spans="2:5" ht="12.75">
      <c r="B98" s="236"/>
      <c r="C98" s="192"/>
      <c r="D98" s="268" t="s">
        <v>217</v>
      </c>
      <c r="E98" s="250">
        <f>SUM(E99)</f>
        <v>55000</v>
      </c>
    </row>
    <row r="99" spans="2:5" ht="23.25" thickBot="1">
      <c r="B99" s="236"/>
      <c r="C99" s="192"/>
      <c r="D99" s="200" t="s">
        <v>218</v>
      </c>
      <c r="E99" s="251">
        <v>55000</v>
      </c>
    </row>
    <row r="100" spans="2:5" ht="12.75">
      <c r="B100" s="239">
        <v>750</v>
      </c>
      <c r="C100" s="223"/>
      <c r="D100" s="224" t="s">
        <v>84</v>
      </c>
      <c r="E100" s="225">
        <f>SUM(E101:E102)</f>
        <v>6805268</v>
      </c>
    </row>
    <row r="101" spans="2:5" ht="12.75">
      <c r="B101" s="241"/>
      <c r="C101" s="254"/>
      <c r="D101" s="243" t="s">
        <v>176</v>
      </c>
      <c r="E101" s="244">
        <f>SUM(E103,E106,E121)</f>
        <v>6305268</v>
      </c>
    </row>
    <row r="102" spans="2:5" ht="13.5" thickBot="1">
      <c r="B102" s="255"/>
      <c r="C102" s="227"/>
      <c r="D102" s="228" t="s">
        <v>177</v>
      </c>
      <c r="E102" s="229">
        <f>SUM(E107,E122)</f>
        <v>500000</v>
      </c>
    </row>
    <row r="103" spans="2:5" ht="13.5" thickBot="1">
      <c r="B103" s="245"/>
      <c r="C103" s="237">
        <v>75022</v>
      </c>
      <c r="D103" s="238" t="s">
        <v>219</v>
      </c>
      <c r="E103" s="504">
        <f>SUM(E104)</f>
        <v>333134</v>
      </c>
    </row>
    <row r="104" spans="2:5" ht="13.5" thickBot="1">
      <c r="B104" s="236"/>
      <c r="C104" s="192"/>
      <c r="D104" s="268" t="s">
        <v>215</v>
      </c>
      <c r="E104" s="505">
        <v>333134</v>
      </c>
    </row>
    <row r="105" spans="2:5" ht="12.75">
      <c r="B105" s="236"/>
      <c r="C105" s="256">
        <v>75023</v>
      </c>
      <c r="D105" s="247" t="s">
        <v>220</v>
      </c>
      <c r="E105" s="197">
        <f>SUM(E106:E107)</f>
        <v>6056034</v>
      </c>
    </row>
    <row r="106" spans="2:5" ht="12.75">
      <c r="B106" s="236"/>
      <c r="C106" s="221"/>
      <c r="D106" s="268" t="s">
        <v>176</v>
      </c>
      <c r="E106" s="285">
        <f>SUM(E108)</f>
        <v>5756034</v>
      </c>
    </row>
    <row r="107" spans="2:5" ht="13.5" thickBot="1">
      <c r="B107" s="236"/>
      <c r="C107" s="266"/>
      <c r="D107" s="279" t="s">
        <v>177</v>
      </c>
      <c r="E107" s="285">
        <f>SUM(E116)</f>
        <v>300000</v>
      </c>
    </row>
    <row r="108" spans="2:5" ht="12.75">
      <c r="B108" s="236"/>
      <c r="C108" s="192"/>
      <c r="D108" s="268" t="s">
        <v>221</v>
      </c>
      <c r="E108" s="197">
        <f>SUM(E109,E114,E115)</f>
        <v>5756034</v>
      </c>
    </row>
    <row r="109" spans="2:5" ht="12.75">
      <c r="B109" s="236"/>
      <c r="C109" s="192"/>
      <c r="D109" s="506" t="s">
        <v>222</v>
      </c>
      <c r="E109" s="285">
        <f>SUM(E110:E113)</f>
        <v>4492784</v>
      </c>
    </row>
    <row r="110" spans="2:5" ht="12.75">
      <c r="B110" s="236"/>
      <c r="C110" s="192"/>
      <c r="D110" s="513" t="s">
        <v>223</v>
      </c>
      <c r="E110" s="507">
        <v>3526084</v>
      </c>
    </row>
    <row r="111" spans="2:5" ht="12.75">
      <c r="B111" s="236"/>
      <c r="C111" s="192"/>
      <c r="D111" s="513" t="s">
        <v>224</v>
      </c>
      <c r="E111" s="507">
        <v>590000</v>
      </c>
    </row>
    <row r="112" spans="2:5" ht="12.75">
      <c r="B112" s="236"/>
      <c r="C112" s="192"/>
      <c r="D112" s="513" t="s">
        <v>225</v>
      </c>
      <c r="E112" s="507">
        <v>88700</v>
      </c>
    </row>
    <row r="113" spans="2:5" ht="12.75">
      <c r="B113" s="236"/>
      <c r="C113" s="192"/>
      <c r="D113" s="513" t="s">
        <v>226</v>
      </c>
      <c r="E113" s="507">
        <v>288000</v>
      </c>
    </row>
    <row r="114" spans="2:5" ht="12.75">
      <c r="B114" s="236"/>
      <c r="C114" s="192"/>
      <c r="D114" s="268" t="s">
        <v>227</v>
      </c>
      <c r="E114" s="285">
        <v>90000</v>
      </c>
    </row>
    <row r="115" spans="2:5" ht="13.5" thickBot="1">
      <c r="B115" s="282"/>
      <c r="C115" s="213"/>
      <c r="D115" s="279" t="s">
        <v>228</v>
      </c>
      <c r="E115" s="286">
        <v>1173250</v>
      </c>
    </row>
    <row r="116" spans="2:5" ht="12.75">
      <c r="B116" s="245"/>
      <c r="C116" s="246"/>
      <c r="D116" s="247" t="s">
        <v>177</v>
      </c>
      <c r="E116" s="505">
        <f>SUM(E117:E119)</f>
        <v>300000</v>
      </c>
    </row>
    <row r="117" spans="2:5" ht="22.5">
      <c r="B117" s="236"/>
      <c r="C117" s="192"/>
      <c r="D117" s="514" t="s">
        <v>229</v>
      </c>
      <c r="E117" s="509">
        <v>200000</v>
      </c>
    </row>
    <row r="118" spans="2:5" ht="12.75">
      <c r="B118" s="236"/>
      <c r="C118" s="192"/>
      <c r="D118" s="514" t="s">
        <v>427</v>
      </c>
      <c r="E118" s="509">
        <v>100000</v>
      </c>
    </row>
    <row r="119" spans="2:5" ht="13.5" thickBot="1">
      <c r="B119" s="236"/>
      <c r="C119" s="192"/>
      <c r="D119" s="514"/>
      <c r="E119" s="512"/>
    </row>
    <row r="120" spans="2:5" ht="12.75">
      <c r="B120" s="236"/>
      <c r="C120" s="256">
        <v>75095</v>
      </c>
      <c r="D120" s="247" t="s">
        <v>230</v>
      </c>
      <c r="E120" s="506">
        <f>SUM(E121:E122)</f>
        <v>416100</v>
      </c>
    </row>
    <row r="121" spans="2:5" ht="12.75">
      <c r="B121" s="236"/>
      <c r="C121" s="221"/>
      <c r="D121" s="268" t="s">
        <v>176</v>
      </c>
      <c r="E121" s="285">
        <f>SUM(E123)</f>
        <v>216100</v>
      </c>
    </row>
    <row r="122" spans="2:5" ht="13.5" thickBot="1">
      <c r="B122" s="236"/>
      <c r="C122" s="266"/>
      <c r="D122" s="279" t="s">
        <v>177</v>
      </c>
      <c r="E122" s="286">
        <f>SUM(E124)</f>
        <v>200000</v>
      </c>
    </row>
    <row r="123" spans="2:5" ht="12.75">
      <c r="B123" s="236"/>
      <c r="C123" s="192"/>
      <c r="D123" s="268" t="s">
        <v>199</v>
      </c>
      <c r="E123" s="510">
        <f>316100-100000</f>
        <v>216100</v>
      </c>
    </row>
    <row r="124" spans="2:5" ht="12.75">
      <c r="B124" s="236"/>
      <c r="C124" s="192"/>
      <c r="D124" s="268" t="s">
        <v>177</v>
      </c>
      <c r="E124" s="511">
        <f>SUM(E125)</f>
        <v>200000</v>
      </c>
    </row>
    <row r="125" spans="2:5" ht="23.25" thickBot="1">
      <c r="B125" s="282"/>
      <c r="C125" s="213"/>
      <c r="D125" s="515" t="s">
        <v>231</v>
      </c>
      <c r="E125" s="512">
        <v>200000</v>
      </c>
    </row>
    <row r="126" spans="2:5" ht="12.75">
      <c r="B126" s="239">
        <v>754</v>
      </c>
      <c r="C126" s="223"/>
      <c r="D126" s="275" t="s">
        <v>127</v>
      </c>
      <c r="E126" s="225">
        <f>SUM(E127)</f>
        <v>1443872</v>
      </c>
    </row>
    <row r="127" spans="2:7" ht="13.5" thickBot="1">
      <c r="B127" s="255"/>
      <c r="C127" s="227"/>
      <c r="D127" s="228" t="s">
        <v>176</v>
      </c>
      <c r="E127" s="229">
        <f>SUM(E128,E131,E133)</f>
        <v>1443872</v>
      </c>
      <c r="G127" s="195"/>
    </row>
    <row r="128" spans="2:5" ht="13.5" thickBot="1">
      <c r="B128" s="236"/>
      <c r="C128" s="266">
        <v>75412</v>
      </c>
      <c r="D128" s="232" t="s">
        <v>232</v>
      </c>
      <c r="E128" s="212">
        <f>SUM(E129)</f>
        <v>50000</v>
      </c>
    </row>
    <row r="129" spans="2:5" ht="12.75">
      <c r="B129" s="236"/>
      <c r="C129" s="192"/>
      <c r="D129" s="200" t="s">
        <v>221</v>
      </c>
      <c r="E129" s="263">
        <f>SUM(E130)</f>
        <v>50000</v>
      </c>
    </row>
    <row r="130" spans="2:5" ht="13.5" thickBot="1">
      <c r="B130" s="236"/>
      <c r="C130" s="192"/>
      <c r="D130" s="276" t="s">
        <v>233</v>
      </c>
      <c r="E130" s="251">
        <v>50000</v>
      </c>
    </row>
    <row r="131" spans="2:5" ht="13.5" thickBot="1">
      <c r="B131" s="236"/>
      <c r="C131" s="237">
        <v>75414</v>
      </c>
      <c r="D131" s="249" t="s">
        <v>234</v>
      </c>
      <c r="E131" s="277">
        <f>SUM(E132)</f>
        <v>20000</v>
      </c>
    </row>
    <row r="132" spans="2:5" ht="13.5" thickBot="1">
      <c r="B132" s="236"/>
      <c r="C132" s="192"/>
      <c r="D132" s="200" t="s">
        <v>199</v>
      </c>
      <c r="E132" s="251">
        <v>20000</v>
      </c>
    </row>
    <row r="133" spans="2:5" ht="13.5" thickBot="1">
      <c r="B133" s="236"/>
      <c r="C133" s="237">
        <v>75416</v>
      </c>
      <c r="D133" s="238" t="s">
        <v>235</v>
      </c>
      <c r="E133" s="277">
        <f>SUM(E134)</f>
        <v>1373872</v>
      </c>
    </row>
    <row r="134" spans="2:5" ht="12.75">
      <c r="B134" s="236"/>
      <c r="C134" s="192"/>
      <c r="D134" s="200" t="s">
        <v>221</v>
      </c>
      <c r="E134" s="204">
        <f>SUM(E135,E140,E141)</f>
        <v>1373872</v>
      </c>
    </row>
    <row r="135" spans="2:5" ht="12.75">
      <c r="B135" s="236"/>
      <c r="C135" s="192"/>
      <c r="D135" s="191" t="s">
        <v>222</v>
      </c>
      <c r="E135" s="219">
        <f>SUM(E136:E139)</f>
        <v>860100</v>
      </c>
    </row>
    <row r="136" spans="2:5" ht="12.75">
      <c r="B136" s="236"/>
      <c r="C136" s="192"/>
      <c r="D136" s="259" t="s">
        <v>223</v>
      </c>
      <c r="E136" s="272">
        <v>673500</v>
      </c>
    </row>
    <row r="137" spans="2:5" ht="12.75">
      <c r="B137" s="236"/>
      <c r="C137" s="192"/>
      <c r="D137" s="259" t="s">
        <v>224</v>
      </c>
      <c r="E137" s="272">
        <v>118700</v>
      </c>
    </row>
    <row r="138" spans="2:5" ht="12.75">
      <c r="B138" s="236"/>
      <c r="C138" s="192"/>
      <c r="D138" s="259" t="s">
        <v>225</v>
      </c>
      <c r="E138" s="272">
        <v>16900</v>
      </c>
    </row>
    <row r="139" spans="2:5" ht="12.75">
      <c r="B139" s="236"/>
      <c r="C139" s="192"/>
      <c r="D139" s="259" t="s">
        <v>226</v>
      </c>
      <c r="E139" s="272">
        <v>51000</v>
      </c>
    </row>
    <row r="140" spans="2:5" ht="12.75">
      <c r="B140" s="236"/>
      <c r="C140" s="192"/>
      <c r="D140" s="200" t="s">
        <v>227</v>
      </c>
      <c r="E140" s="219">
        <v>25692</v>
      </c>
    </row>
    <row r="141" spans="2:5" ht="12.75">
      <c r="B141" s="236"/>
      <c r="C141" s="192"/>
      <c r="D141" s="200" t="s">
        <v>228</v>
      </c>
      <c r="E141" s="219">
        <v>488080</v>
      </c>
    </row>
    <row r="142" spans="2:5" ht="13.5" thickBot="1">
      <c r="B142" s="236"/>
      <c r="C142" s="192"/>
      <c r="D142" s="188"/>
      <c r="E142" s="235"/>
    </row>
    <row r="143" spans="2:5" ht="45">
      <c r="B143" s="239">
        <v>756</v>
      </c>
      <c r="C143" s="223"/>
      <c r="D143" s="278" t="s">
        <v>236</v>
      </c>
      <c r="E143" s="225">
        <f>SUM(E144)</f>
        <v>27000</v>
      </c>
    </row>
    <row r="144" spans="2:5" ht="13.5" thickBot="1">
      <c r="B144" s="255"/>
      <c r="C144" s="227"/>
      <c r="D144" s="265" t="s">
        <v>176</v>
      </c>
      <c r="E144" s="229">
        <f>SUM(E145)</f>
        <v>27000</v>
      </c>
    </row>
    <row r="145" spans="2:5" ht="23.25" thickBot="1">
      <c r="B145" s="236"/>
      <c r="C145" s="266">
        <v>75647</v>
      </c>
      <c r="D145" s="279" t="s">
        <v>237</v>
      </c>
      <c r="E145" s="280">
        <f>SUM(E146)</f>
        <v>27000</v>
      </c>
    </row>
    <row r="146" spans="2:5" ht="12.75">
      <c r="B146" s="236"/>
      <c r="C146" s="192"/>
      <c r="D146" s="200" t="s">
        <v>238</v>
      </c>
      <c r="E146" s="250">
        <f>SUM(E147)</f>
        <v>27000</v>
      </c>
    </row>
    <row r="147" spans="2:5" ht="13.5" thickBot="1">
      <c r="B147" s="236"/>
      <c r="C147" s="192"/>
      <c r="D147" s="200" t="s">
        <v>239</v>
      </c>
      <c r="E147" s="251">
        <v>27000</v>
      </c>
    </row>
    <row r="148" spans="2:5" ht="12.75">
      <c r="B148" s="239">
        <v>757</v>
      </c>
      <c r="C148" s="223"/>
      <c r="D148" s="224" t="s">
        <v>240</v>
      </c>
      <c r="E148" s="225">
        <f>SUM(E149)</f>
        <v>486565</v>
      </c>
    </row>
    <row r="149" spans="2:5" ht="13.5" thickBot="1">
      <c r="B149" s="255"/>
      <c r="C149" s="227"/>
      <c r="D149" s="228" t="s">
        <v>176</v>
      </c>
      <c r="E149" s="229">
        <f>SUM(E153,E150)</f>
        <v>486565</v>
      </c>
    </row>
    <row r="150" spans="2:5" ht="23.25" thickBot="1">
      <c r="B150" s="236"/>
      <c r="C150" s="266">
        <v>75702</v>
      </c>
      <c r="D150" s="279" t="s">
        <v>325</v>
      </c>
      <c r="E150" s="193">
        <f>SUM(E151)</f>
        <v>378881</v>
      </c>
    </row>
    <row r="151" spans="2:5" ht="12.75">
      <c r="B151" s="236"/>
      <c r="C151" s="281"/>
      <c r="D151" s="200" t="s">
        <v>241</v>
      </c>
      <c r="E151" s="263">
        <f>SUM(E152)</f>
        <v>378881</v>
      </c>
    </row>
    <row r="152" spans="2:5" ht="13.5" thickBot="1">
      <c r="B152" s="236"/>
      <c r="C152" s="281"/>
      <c r="D152" s="200" t="s">
        <v>242</v>
      </c>
      <c r="E152" s="251">
        <v>378881</v>
      </c>
    </row>
    <row r="153" spans="2:5" ht="34.5" thickBot="1">
      <c r="B153" s="236"/>
      <c r="C153" s="237">
        <v>75704</v>
      </c>
      <c r="D153" s="238" t="s">
        <v>326</v>
      </c>
      <c r="E153" s="277">
        <f>SUM(E154)</f>
        <v>107684</v>
      </c>
    </row>
    <row r="154" spans="2:5" ht="12.75">
      <c r="B154" s="236"/>
      <c r="C154" s="192"/>
      <c r="D154" s="200" t="s">
        <v>241</v>
      </c>
      <c r="E154" s="263">
        <v>107684</v>
      </c>
    </row>
    <row r="155" spans="2:5" ht="13.5" thickBot="1">
      <c r="B155" s="236"/>
      <c r="C155" s="192"/>
      <c r="D155" s="200" t="s">
        <v>243</v>
      </c>
      <c r="E155" s="251">
        <f>SUM(E154)</f>
        <v>107684</v>
      </c>
    </row>
    <row r="156" spans="2:5" ht="12.75">
      <c r="B156" s="239">
        <v>758</v>
      </c>
      <c r="C156" s="223"/>
      <c r="D156" s="264" t="s">
        <v>244</v>
      </c>
      <c r="E156" s="225">
        <f>SUM(E157)</f>
        <v>200000</v>
      </c>
    </row>
    <row r="157" spans="2:5" ht="13.5" thickBot="1">
      <c r="B157" s="255"/>
      <c r="C157" s="227"/>
      <c r="D157" s="228" t="s">
        <v>176</v>
      </c>
      <c r="E157" s="229">
        <f>SUM(E158)</f>
        <v>200000</v>
      </c>
    </row>
    <row r="158" spans="2:5" ht="13.5" thickBot="1">
      <c r="B158" s="245"/>
      <c r="C158" s="237">
        <v>75818</v>
      </c>
      <c r="D158" s="238" t="s">
        <v>245</v>
      </c>
      <c r="E158" s="212">
        <f>SUM(E159)</f>
        <v>200000</v>
      </c>
    </row>
    <row r="159" spans="2:5" ht="12.75">
      <c r="B159" s="236"/>
      <c r="C159" s="488"/>
      <c r="D159" s="247" t="s">
        <v>246</v>
      </c>
      <c r="E159" s="248">
        <v>200000</v>
      </c>
    </row>
    <row r="160" spans="2:5" ht="13.5" thickBot="1">
      <c r="B160" s="282"/>
      <c r="C160" s="297"/>
      <c r="D160" s="279"/>
      <c r="E160" s="258"/>
    </row>
    <row r="161" spans="2:5" ht="12.75">
      <c r="B161" s="239">
        <v>801</v>
      </c>
      <c r="C161" s="223"/>
      <c r="D161" s="224" t="s">
        <v>154</v>
      </c>
      <c r="E161" s="225">
        <f>SUM(E162:E163)</f>
        <v>19108414</v>
      </c>
    </row>
    <row r="162" spans="2:5" ht="12.75">
      <c r="B162" s="241"/>
      <c r="C162" s="254"/>
      <c r="D162" s="243" t="s">
        <v>176</v>
      </c>
      <c r="E162" s="244">
        <f>SUM(E166,E202,E183,E212,E225,E227,E229)</f>
        <v>16569414</v>
      </c>
    </row>
    <row r="163" spans="2:5" ht="13.5" thickBot="1">
      <c r="B163" s="241"/>
      <c r="C163" s="254"/>
      <c r="D163" s="243" t="s">
        <v>177</v>
      </c>
      <c r="E163" s="229">
        <f>SUM(E165,E182)</f>
        <v>2539000</v>
      </c>
    </row>
    <row r="164" spans="2:5" ht="12.75">
      <c r="B164" s="803"/>
      <c r="C164" s="521">
        <v>80101</v>
      </c>
      <c r="D164" s="808" t="s">
        <v>247</v>
      </c>
      <c r="E164" s="269">
        <f>SUM(E165,E166)</f>
        <v>6642233</v>
      </c>
    </row>
    <row r="165" spans="2:5" ht="12.75">
      <c r="B165" s="236"/>
      <c r="C165" s="221"/>
      <c r="D165" s="200" t="s">
        <v>177</v>
      </c>
      <c r="E165" s="219">
        <f>SUM(E178)</f>
        <v>135000</v>
      </c>
    </row>
    <row r="166" spans="2:5" ht="13.5" thickBot="1">
      <c r="B166" s="236"/>
      <c r="C166" s="266"/>
      <c r="D166" s="232" t="s">
        <v>176</v>
      </c>
      <c r="E166" s="219">
        <f>SUM(E167)</f>
        <v>6507233</v>
      </c>
    </row>
    <row r="167" spans="2:5" ht="12.75">
      <c r="B167" s="236"/>
      <c r="C167" s="192"/>
      <c r="D167" s="200" t="s">
        <v>221</v>
      </c>
      <c r="E167" s="269">
        <f>SUM(E168,E174,E175,E176)</f>
        <v>6507233</v>
      </c>
    </row>
    <row r="168" spans="2:5" ht="12.75">
      <c r="B168" s="236"/>
      <c r="C168" s="192"/>
      <c r="D168" s="200" t="s">
        <v>248</v>
      </c>
      <c r="E168" s="219">
        <f>SUM(E169:E173)</f>
        <v>5399723</v>
      </c>
    </row>
    <row r="169" spans="2:5" ht="13.5" thickBot="1">
      <c r="B169" s="282"/>
      <c r="C169" s="213"/>
      <c r="D169" s="805" t="s">
        <v>249</v>
      </c>
      <c r="E169" s="807">
        <v>4154066</v>
      </c>
    </row>
    <row r="170" spans="2:5" ht="12.75">
      <c r="B170" s="245"/>
      <c r="C170" s="246"/>
      <c r="D170" s="806" t="s">
        <v>224</v>
      </c>
      <c r="E170" s="809">
        <v>792954</v>
      </c>
    </row>
    <row r="171" spans="2:5" ht="12.75">
      <c r="B171" s="236"/>
      <c r="C171" s="192"/>
      <c r="D171" s="259" t="s">
        <v>225</v>
      </c>
      <c r="E171" s="272">
        <v>108443</v>
      </c>
    </row>
    <row r="172" spans="2:5" ht="12.75">
      <c r="B172" s="236"/>
      <c r="C172" s="192"/>
      <c r="D172" s="259" t="s">
        <v>250</v>
      </c>
      <c r="E172" s="272">
        <v>500</v>
      </c>
    </row>
    <row r="173" spans="2:5" ht="12.75">
      <c r="B173" s="236"/>
      <c r="C173" s="192"/>
      <c r="D173" s="259" t="s">
        <v>226</v>
      </c>
      <c r="E173" s="272">
        <v>343760</v>
      </c>
    </row>
    <row r="174" spans="2:5" ht="12.75">
      <c r="B174" s="236"/>
      <c r="C174" s="192"/>
      <c r="D174" s="200" t="s">
        <v>227</v>
      </c>
      <c r="E174" s="219">
        <v>344969</v>
      </c>
    </row>
    <row r="175" spans="2:5" ht="12.75">
      <c r="B175" s="236"/>
      <c r="C175" s="192"/>
      <c r="D175" s="200" t="s">
        <v>228</v>
      </c>
      <c r="E175" s="219">
        <v>687541</v>
      </c>
    </row>
    <row r="176" spans="2:5" ht="22.5">
      <c r="B176" s="236"/>
      <c r="C176" s="192"/>
      <c r="D176" s="200" t="s">
        <v>251</v>
      </c>
      <c r="E176" s="219">
        <v>75000</v>
      </c>
    </row>
    <row r="177" spans="2:5" ht="12.75">
      <c r="B177" s="236"/>
      <c r="C177" s="192"/>
      <c r="D177" s="200"/>
      <c r="E177" s="219"/>
    </row>
    <row r="178" spans="2:5" ht="12.75">
      <c r="B178" s="236"/>
      <c r="C178" s="192"/>
      <c r="D178" s="200" t="s">
        <v>252</v>
      </c>
      <c r="E178" s="273">
        <f>SUM(E179,E180)</f>
        <v>135000</v>
      </c>
    </row>
    <row r="179" spans="2:5" ht="22.5">
      <c r="B179" s="236"/>
      <c r="C179" s="192"/>
      <c r="D179" s="284" t="s">
        <v>253</v>
      </c>
      <c r="E179" s="251">
        <v>100000</v>
      </c>
    </row>
    <row r="180" spans="2:5" ht="23.25" thickBot="1">
      <c r="B180" s="236"/>
      <c r="C180" s="192"/>
      <c r="D180" s="284" t="s">
        <v>254</v>
      </c>
      <c r="E180" s="258">
        <v>35000</v>
      </c>
    </row>
    <row r="181" spans="2:5" ht="12.75">
      <c r="B181" s="236"/>
      <c r="C181" s="256">
        <v>80104</v>
      </c>
      <c r="D181" s="270" t="s">
        <v>255</v>
      </c>
      <c r="E181" s="202">
        <f>SUM(E182:E183)</f>
        <v>7394560</v>
      </c>
    </row>
    <row r="182" spans="2:5" ht="12.75">
      <c r="B182" s="236"/>
      <c r="C182" s="221"/>
      <c r="D182" s="200" t="s">
        <v>177</v>
      </c>
      <c r="E182" s="219">
        <f>SUM(E195)</f>
        <v>2404000</v>
      </c>
    </row>
    <row r="183" spans="2:5" ht="13.5" thickBot="1">
      <c r="B183" s="236"/>
      <c r="C183" s="266"/>
      <c r="D183" s="232" t="s">
        <v>176</v>
      </c>
      <c r="E183" s="271">
        <f>SUM(E184)</f>
        <v>4990560</v>
      </c>
    </row>
    <row r="184" spans="2:5" ht="12.75">
      <c r="B184" s="236"/>
      <c r="C184" s="192"/>
      <c r="D184" s="200" t="s">
        <v>221</v>
      </c>
      <c r="E184" s="202">
        <f>SUM(E193,E192,E191,E190,E185)</f>
        <v>4990560</v>
      </c>
    </row>
    <row r="185" spans="2:5" ht="12.75">
      <c r="B185" s="236"/>
      <c r="C185" s="192"/>
      <c r="D185" s="200" t="s">
        <v>256</v>
      </c>
      <c r="E185" s="261">
        <f>SUM(E186,E187,E188,E189)</f>
        <v>3390490</v>
      </c>
    </row>
    <row r="186" spans="2:5" ht="12.75">
      <c r="B186" s="236"/>
      <c r="C186" s="192"/>
      <c r="D186" s="284" t="s">
        <v>249</v>
      </c>
      <c r="E186" s="272">
        <v>2611036</v>
      </c>
    </row>
    <row r="187" spans="2:5" ht="12.75">
      <c r="B187" s="236"/>
      <c r="C187" s="192"/>
      <c r="D187" s="284" t="s">
        <v>224</v>
      </c>
      <c r="E187" s="272">
        <v>495425</v>
      </c>
    </row>
    <row r="188" spans="2:5" ht="12.75">
      <c r="B188" s="236"/>
      <c r="C188" s="192"/>
      <c r="D188" s="284" t="s">
        <v>225</v>
      </c>
      <c r="E188" s="272">
        <v>68116</v>
      </c>
    </row>
    <row r="189" spans="2:5" ht="12.75">
      <c r="B189" s="236"/>
      <c r="C189" s="192"/>
      <c r="D189" s="284" t="s">
        <v>226</v>
      </c>
      <c r="E189" s="272">
        <v>215913</v>
      </c>
    </row>
    <row r="190" spans="2:5" ht="12.75">
      <c r="B190" s="236"/>
      <c r="C190" s="192"/>
      <c r="D190" s="200" t="s">
        <v>257</v>
      </c>
      <c r="E190" s="219">
        <v>202077</v>
      </c>
    </row>
    <row r="191" spans="2:5" ht="22.5">
      <c r="B191" s="236"/>
      <c r="C191" s="192"/>
      <c r="D191" s="200" t="s">
        <v>258</v>
      </c>
      <c r="E191" s="219">
        <v>150000</v>
      </c>
    </row>
    <row r="192" spans="2:5" ht="12.75">
      <c r="B192" s="236"/>
      <c r="C192" s="192"/>
      <c r="D192" s="200" t="s">
        <v>319</v>
      </c>
      <c r="E192" s="219">
        <v>3400</v>
      </c>
    </row>
    <row r="193" spans="2:5" ht="12.75">
      <c r="B193" s="236"/>
      <c r="C193" s="192"/>
      <c r="D193" s="200" t="s">
        <v>228</v>
      </c>
      <c r="E193" s="219">
        <v>1244593</v>
      </c>
    </row>
    <row r="194" spans="2:5" ht="12.75">
      <c r="B194" s="236"/>
      <c r="C194" s="192"/>
      <c r="D194" s="191"/>
      <c r="E194" s="208"/>
    </row>
    <row r="195" spans="2:5" ht="12.75">
      <c r="B195" s="236"/>
      <c r="C195" s="192"/>
      <c r="D195" s="200" t="s">
        <v>252</v>
      </c>
      <c r="E195" s="263">
        <f>SUM(E196:E200)</f>
        <v>2404000</v>
      </c>
    </row>
    <row r="196" spans="2:5" ht="22.5">
      <c r="B196" s="236"/>
      <c r="C196" s="192"/>
      <c r="D196" s="287" t="s">
        <v>259</v>
      </c>
      <c r="E196" s="251">
        <v>700000</v>
      </c>
    </row>
    <row r="197" spans="2:5" ht="22.5">
      <c r="B197" s="236"/>
      <c r="C197" s="192"/>
      <c r="D197" s="287" t="s">
        <v>260</v>
      </c>
      <c r="E197" s="251">
        <v>700000</v>
      </c>
    </row>
    <row r="198" spans="2:5" ht="22.5">
      <c r="B198" s="236"/>
      <c r="C198" s="192"/>
      <c r="D198" s="287" t="s">
        <v>261</v>
      </c>
      <c r="E198" s="251">
        <v>1000000</v>
      </c>
    </row>
    <row r="199" spans="2:5" ht="22.5">
      <c r="B199" s="236"/>
      <c r="C199" s="192"/>
      <c r="D199" s="284" t="s">
        <v>262</v>
      </c>
      <c r="E199" s="251"/>
    </row>
    <row r="200" spans="2:5" ht="13.5" thickBot="1">
      <c r="B200" s="236"/>
      <c r="C200" s="192"/>
      <c r="D200" s="284" t="s">
        <v>263</v>
      </c>
      <c r="E200" s="251">
        <v>4000</v>
      </c>
    </row>
    <row r="201" spans="2:5" ht="12.75">
      <c r="B201" s="236"/>
      <c r="C201" s="256">
        <v>80104</v>
      </c>
      <c r="D201" s="270" t="s">
        <v>264</v>
      </c>
      <c r="E201" s="202">
        <f>SUM(E202:E202)</f>
        <v>63495</v>
      </c>
    </row>
    <row r="202" spans="2:5" ht="13.5" thickBot="1">
      <c r="B202" s="236"/>
      <c r="C202" s="266"/>
      <c r="D202" s="232" t="s">
        <v>176</v>
      </c>
      <c r="E202" s="212">
        <f>SUM(E203)</f>
        <v>63495</v>
      </c>
    </row>
    <row r="203" spans="2:5" ht="12.75">
      <c r="B203" s="236"/>
      <c r="C203" s="192"/>
      <c r="D203" s="200" t="s">
        <v>221</v>
      </c>
      <c r="E203" s="263">
        <f>SUM(E210,E209,E204)</f>
        <v>63495</v>
      </c>
    </row>
    <row r="204" spans="2:5" ht="12.75">
      <c r="B204" s="236"/>
      <c r="C204" s="192"/>
      <c r="D204" s="200" t="s">
        <v>256</v>
      </c>
      <c r="E204" s="219">
        <f>SUM(E205:E208)</f>
        <v>60410</v>
      </c>
    </row>
    <row r="205" spans="2:5" ht="12.75">
      <c r="B205" s="236"/>
      <c r="C205" s="192"/>
      <c r="D205" s="284" t="s">
        <v>249</v>
      </c>
      <c r="E205" s="251">
        <v>48557</v>
      </c>
    </row>
    <row r="206" spans="2:5" ht="12.75">
      <c r="B206" s="236"/>
      <c r="C206" s="192"/>
      <c r="D206" s="284" t="s">
        <v>224</v>
      </c>
      <c r="E206" s="251">
        <v>9023</v>
      </c>
    </row>
    <row r="207" spans="2:5" ht="12.75">
      <c r="B207" s="236"/>
      <c r="C207" s="192"/>
      <c r="D207" s="284" t="s">
        <v>225</v>
      </c>
      <c r="E207" s="251">
        <v>1230</v>
      </c>
    </row>
    <row r="208" spans="2:5" ht="12.75">
      <c r="B208" s="236"/>
      <c r="C208" s="192"/>
      <c r="D208" s="284" t="s">
        <v>226</v>
      </c>
      <c r="E208" s="251">
        <v>1600</v>
      </c>
    </row>
    <row r="209" spans="2:5" ht="12.75">
      <c r="B209" s="236"/>
      <c r="C209" s="192"/>
      <c r="D209" s="200" t="s">
        <v>257</v>
      </c>
      <c r="E209" s="219">
        <v>2585</v>
      </c>
    </row>
    <row r="210" spans="2:5" ht="13.5" thickBot="1">
      <c r="B210" s="236"/>
      <c r="C210" s="192"/>
      <c r="D210" s="200" t="s">
        <v>228</v>
      </c>
      <c r="E210" s="219">
        <v>500</v>
      </c>
    </row>
    <row r="211" spans="2:5" ht="12.75">
      <c r="B211" s="236"/>
      <c r="C211" s="256">
        <v>80110</v>
      </c>
      <c r="D211" s="810" t="s">
        <v>265</v>
      </c>
      <c r="E211" s="269">
        <f>SUM(E212:E212)</f>
        <v>4716444</v>
      </c>
    </row>
    <row r="212" spans="2:5" ht="13.5" thickBot="1">
      <c r="B212" s="236"/>
      <c r="C212" s="266"/>
      <c r="D212" s="232" t="s">
        <v>176</v>
      </c>
      <c r="E212" s="271">
        <f>SUM(E213)</f>
        <v>4716444</v>
      </c>
    </row>
    <row r="213" spans="2:5" ht="12.75">
      <c r="B213" s="236"/>
      <c r="C213" s="192"/>
      <c r="D213" s="200" t="s">
        <v>221</v>
      </c>
      <c r="E213" s="273">
        <f>SUM(E214,E220,E221,E222)</f>
        <v>4716444</v>
      </c>
    </row>
    <row r="214" spans="2:5" ht="12.75">
      <c r="B214" s="236"/>
      <c r="C214" s="192"/>
      <c r="D214" s="200" t="s">
        <v>256</v>
      </c>
      <c r="E214" s="261">
        <f>SUM(E215:E219)</f>
        <v>3632225</v>
      </c>
    </row>
    <row r="215" spans="2:5" ht="12.75">
      <c r="B215" s="236"/>
      <c r="C215" s="192"/>
      <c r="D215" s="259" t="s">
        <v>249</v>
      </c>
      <c r="E215" s="272">
        <v>2795235</v>
      </c>
    </row>
    <row r="216" spans="2:5" ht="12.75">
      <c r="B216" s="236"/>
      <c r="C216" s="192"/>
      <c r="D216" s="259" t="s">
        <v>224</v>
      </c>
      <c r="E216" s="272">
        <v>528825</v>
      </c>
    </row>
    <row r="217" spans="2:5" ht="12.75">
      <c r="B217" s="236"/>
      <c r="C217" s="192"/>
      <c r="D217" s="259" t="s">
        <v>225</v>
      </c>
      <c r="E217" s="272">
        <v>73051</v>
      </c>
    </row>
    <row r="218" spans="2:5" ht="12.75">
      <c r="B218" s="236"/>
      <c r="C218" s="192"/>
      <c r="D218" s="259" t="s">
        <v>250</v>
      </c>
      <c r="E218" s="272">
        <v>300</v>
      </c>
    </row>
    <row r="219" spans="2:5" ht="12.75">
      <c r="B219" s="236"/>
      <c r="C219" s="192"/>
      <c r="D219" s="259" t="s">
        <v>226</v>
      </c>
      <c r="E219" s="272">
        <v>234814</v>
      </c>
    </row>
    <row r="220" spans="2:5" ht="12.75">
      <c r="B220" s="236"/>
      <c r="C220" s="192"/>
      <c r="D220" s="200" t="s">
        <v>257</v>
      </c>
      <c r="E220" s="219">
        <v>237501</v>
      </c>
    </row>
    <row r="221" spans="2:5" ht="12.75">
      <c r="B221" s="236"/>
      <c r="C221" s="192"/>
      <c r="D221" s="200" t="s">
        <v>228</v>
      </c>
      <c r="E221" s="219">
        <v>771718</v>
      </c>
    </row>
    <row r="222" spans="2:5" ht="22.5">
      <c r="B222" s="236"/>
      <c r="C222" s="192"/>
      <c r="D222" s="200" t="s">
        <v>266</v>
      </c>
      <c r="E222" s="219">
        <v>75000</v>
      </c>
    </row>
    <row r="223" spans="2:5" ht="12.75">
      <c r="B223" s="236"/>
      <c r="C223" s="192"/>
      <c r="D223" s="200"/>
      <c r="E223" s="219"/>
    </row>
    <row r="224" spans="2:5" ht="13.5" thickBot="1">
      <c r="B224" s="282"/>
      <c r="C224" s="213"/>
      <c r="D224" s="232"/>
      <c r="E224" s="294"/>
    </row>
    <row r="225" spans="2:5" ht="13.5" thickBot="1">
      <c r="B225" s="245"/>
      <c r="C225" s="237">
        <v>80145</v>
      </c>
      <c r="D225" s="249" t="s">
        <v>267</v>
      </c>
      <c r="E225" s="277">
        <f>SUM(E226)</f>
        <v>4000</v>
      </c>
    </row>
    <row r="226" spans="2:5" ht="13.5" thickBot="1">
      <c r="B226" s="236"/>
      <c r="C226" s="192"/>
      <c r="D226" s="200" t="s">
        <v>199</v>
      </c>
      <c r="E226" s="273">
        <v>4000</v>
      </c>
    </row>
    <row r="227" spans="2:5" ht="13.5" thickBot="1">
      <c r="B227" s="236"/>
      <c r="C227" s="237">
        <v>80146</v>
      </c>
      <c r="D227" s="249" t="s">
        <v>327</v>
      </c>
      <c r="E227" s="277">
        <f>SUM(E228)</f>
        <v>79797</v>
      </c>
    </row>
    <row r="228" spans="2:5" ht="13.5" thickBot="1">
      <c r="B228" s="236"/>
      <c r="C228" s="192"/>
      <c r="D228" s="200" t="s">
        <v>199</v>
      </c>
      <c r="E228" s="273">
        <v>79797</v>
      </c>
    </row>
    <row r="229" spans="2:5" ht="13.5" thickBot="1">
      <c r="B229" s="236"/>
      <c r="C229" s="237">
        <v>80195</v>
      </c>
      <c r="D229" s="249" t="s">
        <v>230</v>
      </c>
      <c r="E229" s="277">
        <f>SUM(E230)</f>
        <v>207885</v>
      </c>
    </row>
    <row r="230" spans="2:5" ht="12.75">
      <c r="B230" s="236"/>
      <c r="C230" s="192"/>
      <c r="D230" s="200" t="s">
        <v>221</v>
      </c>
      <c r="E230" s="263">
        <f>SUM(E231,E235)</f>
        <v>207885</v>
      </c>
    </row>
    <row r="231" spans="2:5" ht="12.75">
      <c r="B231" s="236"/>
      <c r="C231" s="192"/>
      <c r="D231" s="200" t="s">
        <v>256</v>
      </c>
      <c r="E231" s="261">
        <f>SUM(E232:E234)</f>
        <v>154885</v>
      </c>
    </row>
    <row r="232" spans="2:5" ht="12.75">
      <c r="B232" s="236"/>
      <c r="C232" s="192"/>
      <c r="D232" s="284" t="s">
        <v>249</v>
      </c>
      <c r="E232" s="272">
        <v>138576</v>
      </c>
    </row>
    <row r="233" spans="2:5" ht="12.75">
      <c r="B233" s="236"/>
      <c r="C233" s="192"/>
      <c r="D233" s="284" t="s">
        <v>224</v>
      </c>
      <c r="E233" s="272">
        <v>14355</v>
      </c>
    </row>
    <row r="234" spans="2:5" ht="12.75">
      <c r="B234" s="236"/>
      <c r="C234" s="192"/>
      <c r="D234" s="284" t="s">
        <v>225</v>
      </c>
      <c r="E234" s="272">
        <v>1954</v>
      </c>
    </row>
    <row r="235" spans="2:5" ht="13.5" thickBot="1">
      <c r="B235" s="236"/>
      <c r="C235" s="192"/>
      <c r="D235" s="200" t="s">
        <v>228</v>
      </c>
      <c r="E235" s="262">
        <v>53000</v>
      </c>
    </row>
    <row r="236" spans="2:5" ht="12.75">
      <c r="B236" s="239">
        <v>851</v>
      </c>
      <c r="C236" s="223"/>
      <c r="D236" s="224" t="s">
        <v>268</v>
      </c>
      <c r="E236" s="225">
        <f>SUM(E237)</f>
        <v>593000</v>
      </c>
    </row>
    <row r="237" spans="2:5" ht="13.5" thickBot="1">
      <c r="B237" s="255"/>
      <c r="C237" s="227"/>
      <c r="D237" s="228" t="s">
        <v>176</v>
      </c>
      <c r="E237" s="229">
        <f>SUM(E239,E248,E250)</f>
        <v>593000</v>
      </c>
    </row>
    <row r="238" spans="2:5" ht="12.75">
      <c r="B238" s="236"/>
      <c r="C238" s="256">
        <v>85154</v>
      </c>
      <c r="D238" s="270" t="s">
        <v>269</v>
      </c>
      <c r="E238" s="202">
        <f>SUM(E239)</f>
        <v>550000</v>
      </c>
    </row>
    <row r="239" spans="2:5" ht="13.5" thickBot="1">
      <c r="B239" s="236"/>
      <c r="C239" s="266"/>
      <c r="D239" s="232" t="s">
        <v>176</v>
      </c>
      <c r="E239" s="212">
        <f>SUM(E240)</f>
        <v>550000</v>
      </c>
    </row>
    <row r="240" spans="2:5" ht="12.75">
      <c r="B240" s="236"/>
      <c r="C240" s="192"/>
      <c r="D240" s="200" t="s">
        <v>221</v>
      </c>
      <c r="E240" s="263">
        <f>SUM(E247,E246,E244,E241)</f>
        <v>550000</v>
      </c>
    </row>
    <row r="241" spans="2:5" ht="12.75">
      <c r="B241" s="236"/>
      <c r="C241" s="192"/>
      <c r="D241" s="191" t="s">
        <v>270</v>
      </c>
      <c r="E241" s="261">
        <f>SUM(E242:E243)</f>
        <v>285000</v>
      </c>
    </row>
    <row r="242" spans="2:5" ht="22.5">
      <c r="B242" s="236"/>
      <c r="C242" s="192"/>
      <c r="D242" s="259" t="s">
        <v>271</v>
      </c>
      <c r="E242" s="251">
        <v>49000</v>
      </c>
    </row>
    <row r="243" spans="2:5" ht="33.75">
      <c r="B243" s="236"/>
      <c r="C243" s="192"/>
      <c r="D243" s="259" t="s">
        <v>272</v>
      </c>
      <c r="E243" s="251">
        <v>236000</v>
      </c>
    </row>
    <row r="244" spans="2:5" ht="12.75">
      <c r="B244" s="236"/>
      <c r="C244" s="192"/>
      <c r="D244" s="200" t="s">
        <v>228</v>
      </c>
      <c r="E244" s="261">
        <f>265000-2000</f>
        <v>263000</v>
      </c>
    </row>
    <row r="245" spans="2:5" ht="12.75">
      <c r="B245" s="236"/>
      <c r="C245" s="192"/>
      <c r="D245" s="522" t="s">
        <v>256</v>
      </c>
      <c r="E245" s="261"/>
    </row>
    <row r="246" spans="2:5" ht="12.75">
      <c r="B246" s="236"/>
      <c r="C246" s="192"/>
      <c r="D246" s="287" t="s">
        <v>224</v>
      </c>
      <c r="E246" s="261">
        <v>1500</v>
      </c>
    </row>
    <row r="247" spans="2:5" ht="13.5" thickBot="1">
      <c r="B247" s="236"/>
      <c r="C247" s="192"/>
      <c r="D247" s="287" t="s">
        <v>225</v>
      </c>
      <c r="E247" s="261">
        <v>500</v>
      </c>
    </row>
    <row r="248" spans="2:5" ht="13.5" thickBot="1">
      <c r="B248" s="288"/>
      <c r="C248" s="237">
        <v>85158</v>
      </c>
      <c r="D248" s="249" t="s">
        <v>273</v>
      </c>
      <c r="E248" s="193">
        <f>SUM(E249)</f>
        <v>20000</v>
      </c>
    </row>
    <row r="249" spans="2:5" ht="13.5" thickBot="1">
      <c r="B249" s="236"/>
      <c r="C249" s="192"/>
      <c r="D249" s="200" t="s">
        <v>199</v>
      </c>
      <c r="E249" s="283">
        <v>20000</v>
      </c>
    </row>
    <row r="250" spans="2:5" ht="13.5" thickBot="1">
      <c r="B250" s="236"/>
      <c r="C250" s="237">
        <v>85195</v>
      </c>
      <c r="D250" s="238" t="s">
        <v>230</v>
      </c>
      <c r="E250" s="193">
        <f>SUM(E251)</f>
        <v>23000</v>
      </c>
    </row>
    <row r="251" spans="2:5" ht="13.5" thickBot="1">
      <c r="B251" s="236"/>
      <c r="C251" s="246"/>
      <c r="D251" s="200" t="s">
        <v>199</v>
      </c>
      <c r="E251" s="289">
        <v>23000</v>
      </c>
    </row>
    <row r="252" spans="2:5" ht="12.75">
      <c r="B252" s="239">
        <v>852</v>
      </c>
      <c r="C252" s="223"/>
      <c r="D252" s="224" t="s">
        <v>274</v>
      </c>
      <c r="E252" s="290">
        <f>SUM(E253,E254)</f>
        <v>7538738</v>
      </c>
    </row>
    <row r="253" spans="2:5" ht="12.75">
      <c r="B253" s="241"/>
      <c r="C253" s="254"/>
      <c r="D253" s="243" t="s">
        <v>177</v>
      </c>
      <c r="E253" s="244">
        <f>SUM(E266,E284)</f>
        <v>18300</v>
      </c>
    </row>
    <row r="254" spans="2:5" ht="13.5" thickBot="1">
      <c r="B254" s="255"/>
      <c r="C254" s="254"/>
      <c r="D254" s="243" t="s">
        <v>176</v>
      </c>
      <c r="E254" s="244">
        <f>SUM(E256,E267,E277,E279,E285,E295,E297)</f>
        <v>7520438</v>
      </c>
    </row>
    <row r="255" spans="2:5" ht="12.75">
      <c r="B255" s="291"/>
      <c r="C255" s="256">
        <v>85201</v>
      </c>
      <c r="D255" s="247" t="s">
        <v>275</v>
      </c>
      <c r="E255" s="505">
        <f>SUM(E256)</f>
        <v>144058</v>
      </c>
    </row>
    <row r="256" spans="2:5" ht="13.5" thickBot="1">
      <c r="B256" s="292"/>
      <c r="C256" s="266"/>
      <c r="D256" s="279" t="s">
        <v>176</v>
      </c>
      <c r="E256" s="199">
        <f>SUM(E257)</f>
        <v>144058</v>
      </c>
    </row>
    <row r="257" spans="2:5" ht="12.75">
      <c r="B257" s="292"/>
      <c r="C257" s="281"/>
      <c r="D257" s="268" t="s">
        <v>221</v>
      </c>
      <c r="E257" s="506">
        <f>SUM(E258,E263,E264)</f>
        <v>144058</v>
      </c>
    </row>
    <row r="258" spans="2:5" ht="12.75">
      <c r="B258" s="292"/>
      <c r="C258" s="281"/>
      <c r="D258" s="268" t="s">
        <v>256</v>
      </c>
      <c r="E258" s="285">
        <f>SUM(E259:E262)</f>
        <v>79403</v>
      </c>
    </row>
    <row r="259" spans="2:5" ht="12.75">
      <c r="B259" s="292"/>
      <c r="C259" s="281"/>
      <c r="D259" s="527" t="s">
        <v>249</v>
      </c>
      <c r="E259" s="507">
        <v>62174</v>
      </c>
    </row>
    <row r="260" spans="2:5" ht="12.75">
      <c r="B260" s="292"/>
      <c r="C260" s="281"/>
      <c r="D260" s="527" t="s">
        <v>224</v>
      </c>
      <c r="E260" s="507">
        <v>11731</v>
      </c>
    </row>
    <row r="261" spans="2:5" ht="12.75">
      <c r="B261" s="292"/>
      <c r="C261" s="281"/>
      <c r="D261" s="527" t="s">
        <v>225</v>
      </c>
      <c r="E261" s="507">
        <v>1621</v>
      </c>
    </row>
    <row r="262" spans="2:5" ht="12.75">
      <c r="B262" s="292"/>
      <c r="C262" s="281"/>
      <c r="D262" s="527" t="s">
        <v>226</v>
      </c>
      <c r="E262" s="507">
        <v>3877</v>
      </c>
    </row>
    <row r="263" spans="2:5" ht="12.75">
      <c r="B263" s="292"/>
      <c r="C263" s="281"/>
      <c r="D263" s="268" t="s">
        <v>257</v>
      </c>
      <c r="E263" s="285">
        <v>3740</v>
      </c>
    </row>
    <row r="264" spans="2:5" ht="13.5" thickBot="1">
      <c r="B264" s="292"/>
      <c r="C264" s="281"/>
      <c r="D264" s="268" t="s">
        <v>228</v>
      </c>
      <c r="E264" s="285">
        <v>60915</v>
      </c>
    </row>
    <row r="265" spans="2:5" ht="12.75">
      <c r="B265" s="236"/>
      <c r="C265" s="256">
        <v>85203</v>
      </c>
      <c r="D265" s="247" t="s">
        <v>276</v>
      </c>
      <c r="E265" s="523">
        <f>SUM(E266,E267)</f>
        <v>935480</v>
      </c>
    </row>
    <row r="266" spans="2:5" ht="12.75">
      <c r="B266" s="236"/>
      <c r="C266" s="221"/>
      <c r="D266" s="268" t="s">
        <v>177</v>
      </c>
      <c r="E266" s="524">
        <f>SUM(E276)</f>
        <v>8300</v>
      </c>
    </row>
    <row r="267" spans="2:5" ht="13.5" thickBot="1">
      <c r="B267" s="236"/>
      <c r="C267" s="266"/>
      <c r="D267" s="279" t="s">
        <v>176</v>
      </c>
      <c r="E267" s="524">
        <f>SUM(E268)</f>
        <v>927180</v>
      </c>
    </row>
    <row r="268" spans="2:5" ht="12.75">
      <c r="B268" s="236"/>
      <c r="C268" s="192"/>
      <c r="D268" s="268" t="s">
        <v>221</v>
      </c>
      <c r="E268" s="197">
        <f>SUM(E269,E274,E275)</f>
        <v>927180</v>
      </c>
    </row>
    <row r="269" spans="2:5" ht="12.75">
      <c r="B269" s="236"/>
      <c r="C269" s="192"/>
      <c r="D269" s="268" t="s">
        <v>256</v>
      </c>
      <c r="E269" s="285">
        <f>SUM(E270:E273)</f>
        <v>225761</v>
      </c>
    </row>
    <row r="270" spans="2:5" ht="12.75">
      <c r="B270" s="236"/>
      <c r="C270" s="192"/>
      <c r="D270" s="527" t="s">
        <v>249</v>
      </c>
      <c r="E270" s="507">
        <v>170936</v>
      </c>
    </row>
    <row r="271" spans="2:5" ht="12.75">
      <c r="B271" s="236"/>
      <c r="C271" s="192"/>
      <c r="D271" s="527" t="s">
        <v>224</v>
      </c>
      <c r="E271" s="507">
        <v>34040</v>
      </c>
    </row>
    <row r="272" spans="2:5" ht="12.75">
      <c r="B272" s="236"/>
      <c r="C272" s="192"/>
      <c r="D272" s="527" t="s">
        <v>225</v>
      </c>
      <c r="E272" s="507">
        <v>4585</v>
      </c>
    </row>
    <row r="273" spans="2:5" ht="12.75">
      <c r="B273" s="236"/>
      <c r="C273" s="192"/>
      <c r="D273" s="527" t="s">
        <v>226</v>
      </c>
      <c r="E273" s="507">
        <v>16200</v>
      </c>
    </row>
    <row r="274" spans="2:5" ht="12.75">
      <c r="B274" s="236"/>
      <c r="C274" s="192"/>
      <c r="D274" s="268" t="s">
        <v>257</v>
      </c>
      <c r="E274" s="285">
        <v>3750</v>
      </c>
    </row>
    <row r="275" spans="2:5" ht="12.75">
      <c r="B275" s="236"/>
      <c r="C275" s="192"/>
      <c r="D275" s="268" t="s">
        <v>228</v>
      </c>
      <c r="E275" s="285">
        <v>697669</v>
      </c>
    </row>
    <row r="276" spans="2:5" ht="13.5" thickBot="1">
      <c r="B276" s="236"/>
      <c r="C276" s="192"/>
      <c r="D276" s="268" t="s">
        <v>277</v>
      </c>
      <c r="E276" s="286">
        <v>8300</v>
      </c>
    </row>
    <row r="277" spans="2:5" ht="23.25" thickBot="1">
      <c r="B277" s="236"/>
      <c r="C277" s="237">
        <v>85214</v>
      </c>
      <c r="D277" s="238" t="s">
        <v>328</v>
      </c>
      <c r="E277" s="518">
        <f>SUM(E278)</f>
        <v>1055290</v>
      </c>
    </row>
    <row r="278" spans="2:5" ht="13.5" thickBot="1">
      <c r="B278" s="236"/>
      <c r="C278" s="192"/>
      <c r="D278" s="268" t="s">
        <v>278</v>
      </c>
      <c r="E278" s="517">
        <f>1014890+40400</f>
        <v>1055290</v>
      </c>
    </row>
    <row r="279" spans="2:5" ht="13.5" thickBot="1">
      <c r="B279" s="236"/>
      <c r="C279" s="237">
        <v>85215</v>
      </c>
      <c r="D279" s="238" t="s">
        <v>279</v>
      </c>
      <c r="E279" s="519">
        <f>SUM(E280)</f>
        <v>3000000</v>
      </c>
    </row>
    <row r="280" spans="2:5" ht="12.75">
      <c r="B280" s="236"/>
      <c r="C280" s="192"/>
      <c r="D280" s="268" t="s">
        <v>280</v>
      </c>
      <c r="E280" s="517">
        <v>3000000</v>
      </c>
    </row>
    <row r="281" spans="2:5" ht="12.75">
      <c r="B281" s="236"/>
      <c r="C281" s="192"/>
      <c r="D281" s="268"/>
      <c r="E281" s="517"/>
    </row>
    <row r="282" spans="2:5" ht="13.5" thickBot="1">
      <c r="B282" s="282"/>
      <c r="C282" s="213"/>
      <c r="D282" s="279"/>
      <c r="E282" s="804"/>
    </row>
    <row r="283" spans="2:5" ht="12.75">
      <c r="B283" s="245"/>
      <c r="C283" s="256">
        <v>85219</v>
      </c>
      <c r="D283" s="247" t="s">
        <v>281</v>
      </c>
      <c r="E283" s="505">
        <f>SUM(E284,E285)</f>
        <v>1975410</v>
      </c>
    </row>
    <row r="284" spans="2:5" ht="12.75">
      <c r="B284" s="236"/>
      <c r="C284" s="221"/>
      <c r="D284" s="268" t="s">
        <v>177</v>
      </c>
      <c r="E284" s="508">
        <f>SUM(E294)</f>
        <v>10000</v>
      </c>
    </row>
    <row r="285" spans="2:5" ht="13.5" thickBot="1">
      <c r="B285" s="236"/>
      <c r="C285" s="266"/>
      <c r="D285" s="279" t="s">
        <v>176</v>
      </c>
      <c r="E285" s="518">
        <f>SUM(E286)</f>
        <v>1965410</v>
      </c>
    </row>
    <row r="286" spans="2:5" ht="12.75">
      <c r="B286" s="236"/>
      <c r="C286" s="192"/>
      <c r="D286" s="268" t="s">
        <v>221</v>
      </c>
      <c r="E286" s="508">
        <f>SUM(E287,E292,E293)</f>
        <v>1965410</v>
      </c>
    </row>
    <row r="287" spans="2:5" ht="12.75">
      <c r="B287" s="236"/>
      <c r="C287" s="192"/>
      <c r="D287" s="268" t="s">
        <v>256</v>
      </c>
      <c r="E287" s="285">
        <f>SUM(E288:E291)</f>
        <v>1498260</v>
      </c>
    </row>
    <row r="288" spans="2:5" ht="12.75">
      <c r="B288" s="236"/>
      <c r="C288" s="192"/>
      <c r="D288" s="527" t="s">
        <v>249</v>
      </c>
      <c r="E288" s="507">
        <v>1174442</v>
      </c>
    </row>
    <row r="289" spans="2:5" ht="12.75">
      <c r="B289" s="236"/>
      <c r="C289" s="192"/>
      <c r="D289" s="527" t="s">
        <v>224</v>
      </c>
      <c r="E289" s="507">
        <v>206521</v>
      </c>
    </row>
    <row r="290" spans="2:5" ht="12.75">
      <c r="B290" s="236"/>
      <c r="C290" s="192"/>
      <c r="D290" s="527" t="s">
        <v>225</v>
      </c>
      <c r="E290" s="507">
        <v>28539</v>
      </c>
    </row>
    <row r="291" spans="2:5" ht="12.75">
      <c r="B291" s="236"/>
      <c r="C291" s="192"/>
      <c r="D291" s="527" t="s">
        <v>226</v>
      </c>
      <c r="E291" s="507">
        <v>88758</v>
      </c>
    </row>
    <row r="292" spans="2:5" ht="12.75">
      <c r="B292" s="236"/>
      <c r="C292" s="192"/>
      <c r="D292" s="268" t="s">
        <v>257</v>
      </c>
      <c r="E292" s="516">
        <v>45119</v>
      </c>
    </row>
    <row r="293" spans="2:5" ht="12.75">
      <c r="B293" s="236"/>
      <c r="C293" s="192"/>
      <c r="D293" s="268" t="s">
        <v>228</v>
      </c>
      <c r="E293" s="516">
        <v>422031</v>
      </c>
    </row>
    <row r="294" spans="2:5" ht="13.5" thickBot="1">
      <c r="B294" s="236"/>
      <c r="C294" s="192"/>
      <c r="D294" s="268" t="s">
        <v>277</v>
      </c>
      <c r="E294" s="520">
        <v>10000</v>
      </c>
    </row>
    <row r="295" spans="2:5" ht="23.25" thickBot="1">
      <c r="B295" s="236"/>
      <c r="C295" s="237">
        <v>85228</v>
      </c>
      <c r="D295" s="238" t="s">
        <v>329</v>
      </c>
      <c r="E295" s="525">
        <f>SUM(E296)</f>
        <v>265600</v>
      </c>
    </row>
    <row r="296" spans="2:5" ht="13.5" thickBot="1">
      <c r="B296" s="236"/>
      <c r="C296" s="192"/>
      <c r="D296" s="268" t="s">
        <v>282</v>
      </c>
      <c r="E296" s="509">
        <f>306000-40400</f>
        <v>265600</v>
      </c>
    </row>
    <row r="297" spans="2:5" ht="13.5" thickBot="1">
      <c r="B297" s="236"/>
      <c r="C297" s="237">
        <v>85295</v>
      </c>
      <c r="D297" s="238" t="s">
        <v>198</v>
      </c>
      <c r="E297" s="519">
        <f>SUM(E298)</f>
        <v>162900</v>
      </c>
    </row>
    <row r="298" spans="2:5" ht="13.5" thickBot="1">
      <c r="B298" s="282"/>
      <c r="C298" s="213"/>
      <c r="D298" s="279" t="s">
        <v>278</v>
      </c>
      <c r="E298" s="526">
        <v>162900</v>
      </c>
    </row>
    <row r="299" spans="2:5" ht="25.5">
      <c r="B299" s="239">
        <v>853</v>
      </c>
      <c r="C299" s="223"/>
      <c r="D299" s="224" t="s">
        <v>283</v>
      </c>
      <c r="E299" s="295">
        <f>SUM(E300)</f>
        <v>147629</v>
      </c>
    </row>
    <row r="300" spans="2:5" ht="13.5" thickBot="1">
      <c r="B300" s="255"/>
      <c r="C300" s="227"/>
      <c r="D300" s="228" t="s">
        <v>176</v>
      </c>
      <c r="E300" s="296">
        <f>SUM(E301)</f>
        <v>147629</v>
      </c>
    </row>
    <row r="301" spans="2:5" ht="13.5" thickBot="1">
      <c r="B301" s="236"/>
      <c r="C301" s="237">
        <v>85305</v>
      </c>
      <c r="D301" s="249" t="s">
        <v>284</v>
      </c>
      <c r="E301" s="202">
        <f>SUM(E302)</f>
        <v>147629</v>
      </c>
    </row>
    <row r="302" spans="2:5" ht="12.75">
      <c r="B302" s="236"/>
      <c r="C302" s="281"/>
      <c r="D302" s="200" t="s">
        <v>221</v>
      </c>
      <c r="E302" s="202">
        <f>SUM(E303,E308,E309)</f>
        <v>147629</v>
      </c>
    </row>
    <row r="303" spans="2:5" ht="12.75">
      <c r="B303" s="236"/>
      <c r="C303" s="281"/>
      <c r="D303" s="200" t="s">
        <v>256</v>
      </c>
      <c r="E303" s="219">
        <f>SUM(E304:E307)</f>
        <v>134862</v>
      </c>
    </row>
    <row r="304" spans="2:5" ht="12.75">
      <c r="B304" s="236"/>
      <c r="C304" s="281"/>
      <c r="D304" s="284" t="s">
        <v>249</v>
      </c>
      <c r="E304" s="272">
        <v>103382</v>
      </c>
    </row>
    <row r="305" spans="2:5" ht="12.75">
      <c r="B305" s="236"/>
      <c r="C305" s="281"/>
      <c r="D305" s="284" t="s">
        <v>224</v>
      </c>
      <c r="E305" s="272">
        <v>19591</v>
      </c>
    </row>
    <row r="306" spans="2:5" ht="12.75">
      <c r="B306" s="236"/>
      <c r="C306" s="281"/>
      <c r="D306" s="284" t="s">
        <v>225</v>
      </c>
      <c r="E306" s="272">
        <v>2669</v>
      </c>
    </row>
    <row r="307" spans="2:5" ht="12.75">
      <c r="B307" s="236"/>
      <c r="C307" s="281"/>
      <c r="D307" s="284" t="s">
        <v>226</v>
      </c>
      <c r="E307" s="272">
        <v>9220</v>
      </c>
    </row>
    <row r="308" spans="2:5" ht="12.75">
      <c r="B308" s="236"/>
      <c r="C308" s="281"/>
      <c r="D308" s="200" t="s">
        <v>257</v>
      </c>
      <c r="E308" s="261">
        <v>4697</v>
      </c>
    </row>
    <row r="309" spans="2:5" ht="13.5" thickBot="1">
      <c r="B309" s="282"/>
      <c r="C309" s="297"/>
      <c r="D309" s="200" t="s">
        <v>228</v>
      </c>
      <c r="E309" s="262">
        <v>8070</v>
      </c>
    </row>
    <row r="310" spans="2:5" ht="12.75">
      <c r="B310" s="239">
        <v>854</v>
      </c>
      <c r="C310" s="223"/>
      <c r="D310" s="224" t="s">
        <v>163</v>
      </c>
      <c r="E310" s="225">
        <f>SUM(E311:E312)</f>
        <v>1933805</v>
      </c>
    </row>
    <row r="311" spans="2:5" ht="12.75">
      <c r="B311" s="241"/>
      <c r="C311" s="254"/>
      <c r="D311" s="243" t="s">
        <v>176</v>
      </c>
      <c r="E311" s="244">
        <f>SUM(E315,E325)</f>
        <v>1925605</v>
      </c>
    </row>
    <row r="312" spans="2:5" ht="13.5" thickBot="1">
      <c r="B312" s="255"/>
      <c r="C312" s="227"/>
      <c r="D312" s="228" t="s">
        <v>177</v>
      </c>
      <c r="E312" s="229">
        <f>SUM(E314)</f>
        <v>8200</v>
      </c>
    </row>
    <row r="313" spans="2:5" ht="12.75">
      <c r="B313" s="236"/>
      <c r="C313" s="221">
        <v>85401</v>
      </c>
      <c r="D313" s="268" t="s">
        <v>285</v>
      </c>
      <c r="E313" s="204">
        <f>SUM(E314:E315)</f>
        <v>1603805</v>
      </c>
    </row>
    <row r="314" spans="2:5" ht="12.75">
      <c r="B314" s="236"/>
      <c r="C314" s="221"/>
      <c r="D314" s="268" t="s">
        <v>177</v>
      </c>
      <c r="E314" s="204">
        <f>SUM(E324)</f>
        <v>8200</v>
      </c>
    </row>
    <row r="315" spans="2:5" ht="13.5" thickBot="1">
      <c r="B315" s="236"/>
      <c r="C315" s="266"/>
      <c r="D315" s="279" t="s">
        <v>176</v>
      </c>
      <c r="E315" s="212">
        <f>SUM(E316)</f>
        <v>1595605</v>
      </c>
    </row>
    <row r="316" spans="2:5" ht="12.75">
      <c r="B316" s="236"/>
      <c r="C316" s="192"/>
      <c r="D316" s="200" t="s">
        <v>221</v>
      </c>
      <c r="E316" s="204">
        <f>SUM(E317,E322,E323)</f>
        <v>1595605</v>
      </c>
    </row>
    <row r="317" spans="2:5" ht="12.75">
      <c r="B317" s="236"/>
      <c r="C317" s="192"/>
      <c r="D317" s="200" t="s">
        <v>256</v>
      </c>
      <c r="E317" s="219">
        <f>SUM(E318:E321)</f>
        <v>1008651</v>
      </c>
    </row>
    <row r="318" spans="2:5" ht="12.75">
      <c r="B318" s="236"/>
      <c r="C318" s="192"/>
      <c r="D318" s="284" t="s">
        <v>249</v>
      </c>
      <c r="E318" s="272">
        <v>781911</v>
      </c>
    </row>
    <row r="319" spans="2:5" ht="12.75">
      <c r="B319" s="236"/>
      <c r="C319" s="192"/>
      <c r="D319" s="284" t="s">
        <v>224</v>
      </c>
      <c r="E319" s="272">
        <v>147731</v>
      </c>
    </row>
    <row r="320" spans="2:5" ht="12.75">
      <c r="B320" s="236"/>
      <c r="C320" s="192"/>
      <c r="D320" s="284" t="s">
        <v>225</v>
      </c>
      <c r="E320" s="272">
        <v>20818</v>
      </c>
    </row>
    <row r="321" spans="2:5" ht="12.75">
      <c r="B321" s="236"/>
      <c r="C321" s="192"/>
      <c r="D321" s="284" t="s">
        <v>226</v>
      </c>
      <c r="E321" s="272">
        <v>58191</v>
      </c>
    </row>
    <row r="322" spans="2:5" ht="12.75">
      <c r="B322" s="236"/>
      <c r="C322" s="192"/>
      <c r="D322" s="200" t="s">
        <v>257</v>
      </c>
      <c r="E322" s="261">
        <v>48971</v>
      </c>
    </row>
    <row r="323" spans="2:5" ht="12.75">
      <c r="B323" s="236"/>
      <c r="C323" s="192"/>
      <c r="D323" s="200" t="s">
        <v>228</v>
      </c>
      <c r="E323" s="261">
        <v>537983</v>
      </c>
    </row>
    <row r="324" spans="2:5" ht="13.5" thickBot="1">
      <c r="B324" s="236"/>
      <c r="C324" s="192"/>
      <c r="D324" s="200" t="s">
        <v>277</v>
      </c>
      <c r="E324" s="298">
        <v>8200</v>
      </c>
    </row>
    <row r="325" spans="2:5" ht="34.5" thickBot="1">
      <c r="B325" s="236"/>
      <c r="C325" s="237">
        <v>85412</v>
      </c>
      <c r="D325" s="238" t="s">
        <v>330</v>
      </c>
      <c r="E325" s="193">
        <f>SUM(E326)</f>
        <v>330000</v>
      </c>
    </row>
    <row r="326" spans="2:5" ht="13.5" thickBot="1">
      <c r="B326" s="236"/>
      <c r="C326" s="192"/>
      <c r="D326" s="268" t="s">
        <v>199</v>
      </c>
      <c r="E326" s="299">
        <v>330000</v>
      </c>
    </row>
    <row r="327" spans="2:5" ht="24">
      <c r="B327" s="239">
        <v>900</v>
      </c>
      <c r="C327" s="223"/>
      <c r="D327" s="300" t="s">
        <v>167</v>
      </c>
      <c r="E327" s="225">
        <f>SUM(E328:E329)</f>
        <v>6853800</v>
      </c>
    </row>
    <row r="328" spans="2:5" ht="12.75">
      <c r="B328" s="241"/>
      <c r="C328" s="254"/>
      <c r="D328" s="301" t="s">
        <v>176</v>
      </c>
      <c r="E328" s="244">
        <f>SUM(E332,E335,E340,E343,E344,E345,E346,E350)</f>
        <v>2513800</v>
      </c>
    </row>
    <row r="329" spans="2:5" ht="13.5" thickBot="1">
      <c r="B329" s="255"/>
      <c r="C329" s="227"/>
      <c r="D329" s="265" t="s">
        <v>177</v>
      </c>
      <c r="E329" s="229">
        <f>SUM(E348)</f>
        <v>4340000</v>
      </c>
    </row>
    <row r="330" spans="2:5" ht="13.5" thickBot="1">
      <c r="B330" s="245"/>
      <c r="C330" s="237">
        <v>90003</v>
      </c>
      <c r="D330" s="238" t="s">
        <v>286</v>
      </c>
      <c r="E330" s="202">
        <f>SUM(E331)</f>
        <v>450000</v>
      </c>
    </row>
    <row r="331" spans="2:5" ht="12.75">
      <c r="B331" s="236"/>
      <c r="C331" s="192"/>
      <c r="D331" s="268" t="s">
        <v>221</v>
      </c>
      <c r="E331" s="274">
        <f>SUM(E332)</f>
        <v>450000</v>
      </c>
    </row>
    <row r="332" spans="2:5" ht="23.25" thickBot="1">
      <c r="B332" s="236"/>
      <c r="C332" s="192"/>
      <c r="D332" s="268" t="s">
        <v>287</v>
      </c>
      <c r="E332" s="258">
        <v>450000</v>
      </c>
    </row>
    <row r="333" spans="2:5" ht="13.5" thickBot="1">
      <c r="B333" s="236"/>
      <c r="C333" s="237">
        <v>90004</v>
      </c>
      <c r="D333" s="238" t="s">
        <v>288</v>
      </c>
      <c r="E333" s="212">
        <f>SUM(E334)</f>
        <v>380000</v>
      </c>
    </row>
    <row r="334" spans="2:5" ht="12.75">
      <c r="B334" s="236"/>
      <c r="C334" s="192"/>
      <c r="D334" s="268" t="s">
        <v>221</v>
      </c>
      <c r="E334" s="274">
        <f>SUM(E335)</f>
        <v>380000</v>
      </c>
    </row>
    <row r="335" spans="2:5" ht="22.5">
      <c r="B335" s="236"/>
      <c r="C335" s="192"/>
      <c r="D335" s="268" t="s">
        <v>289</v>
      </c>
      <c r="E335" s="251">
        <v>380000</v>
      </c>
    </row>
    <row r="336" spans="2:5" ht="12.75">
      <c r="B336" s="236"/>
      <c r="C336" s="192"/>
      <c r="D336" s="268"/>
      <c r="E336" s="251"/>
    </row>
    <row r="337" spans="2:5" ht="13.5" thickBot="1">
      <c r="B337" s="282"/>
      <c r="C337" s="213"/>
      <c r="D337" s="279"/>
      <c r="E337" s="258"/>
    </row>
    <row r="338" spans="2:5" ht="13.5" thickBot="1">
      <c r="B338" s="245"/>
      <c r="C338" s="237">
        <v>90015</v>
      </c>
      <c r="D338" s="238" t="s">
        <v>290</v>
      </c>
      <c r="E338" s="193">
        <f>SUM(E339)</f>
        <v>1000000</v>
      </c>
    </row>
    <row r="339" spans="2:5" ht="12.75">
      <c r="B339" s="236"/>
      <c r="C339" s="192"/>
      <c r="D339" s="268" t="s">
        <v>221</v>
      </c>
      <c r="E339" s="263">
        <f>SUM(E340)</f>
        <v>1000000</v>
      </c>
    </row>
    <row r="340" spans="2:5" ht="23.25" thickBot="1">
      <c r="B340" s="236"/>
      <c r="C340" s="192"/>
      <c r="D340" s="268" t="s">
        <v>291</v>
      </c>
      <c r="E340" s="251">
        <v>1000000</v>
      </c>
    </row>
    <row r="341" spans="2:5" ht="13.5" thickBot="1">
      <c r="B341" s="236"/>
      <c r="C341" s="237">
        <v>90017</v>
      </c>
      <c r="D341" s="238" t="s">
        <v>292</v>
      </c>
      <c r="E341" s="277">
        <f>SUM(E342)</f>
        <v>468800</v>
      </c>
    </row>
    <row r="342" spans="2:5" ht="12.75">
      <c r="B342" s="236"/>
      <c r="C342" s="192"/>
      <c r="D342" s="268" t="s">
        <v>221</v>
      </c>
      <c r="E342" s="273">
        <f>SUM(E343:E346)</f>
        <v>468800</v>
      </c>
    </row>
    <row r="343" spans="2:5" ht="22.5">
      <c r="B343" s="236"/>
      <c r="C343" s="192"/>
      <c r="D343" s="268" t="s">
        <v>293</v>
      </c>
      <c r="E343" s="302">
        <v>280000</v>
      </c>
    </row>
    <row r="344" spans="2:5" ht="22.5">
      <c r="B344" s="236"/>
      <c r="C344" s="192"/>
      <c r="D344" s="268" t="s">
        <v>294</v>
      </c>
      <c r="E344" s="302">
        <v>160000</v>
      </c>
    </row>
    <row r="345" spans="2:5" ht="22.5">
      <c r="B345" s="236"/>
      <c r="C345" s="192"/>
      <c r="D345" s="268" t="s">
        <v>295</v>
      </c>
      <c r="E345" s="302">
        <v>27000</v>
      </c>
    </row>
    <row r="346" spans="2:5" ht="23.25" thickBot="1">
      <c r="B346" s="236"/>
      <c r="C346" s="192"/>
      <c r="D346" s="268" t="s">
        <v>296</v>
      </c>
      <c r="E346" s="302">
        <v>1800</v>
      </c>
    </row>
    <row r="347" spans="2:5" ht="12.75">
      <c r="B347" s="236"/>
      <c r="C347" s="256">
        <v>90095</v>
      </c>
      <c r="D347" s="247" t="s">
        <v>297</v>
      </c>
      <c r="E347" s="202">
        <f>SUM(E348:E349)</f>
        <v>4555000</v>
      </c>
    </row>
    <row r="348" spans="2:5" ht="12.75">
      <c r="B348" s="236"/>
      <c r="C348" s="221"/>
      <c r="D348" s="268" t="s">
        <v>177</v>
      </c>
      <c r="E348" s="204">
        <f>SUM(E351)</f>
        <v>4340000</v>
      </c>
    </row>
    <row r="349" spans="2:5" ht="13.5" thickBot="1">
      <c r="B349" s="236"/>
      <c r="C349" s="266"/>
      <c r="D349" s="279" t="s">
        <v>176</v>
      </c>
      <c r="E349" s="212">
        <f>SUM(E350)</f>
        <v>215000</v>
      </c>
    </row>
    <row r="350" spans="2:5" ht="12.75">
      <c r="B350" s="236"/>
      <c r="C350" s="192"/>
      <c r="D350" s="268" t="s">
        <v>199</v>
      </c>
      <c r="E350" s="273">
        <v>215000</v>
      </c>
    </row>
    <row r="351" spans="2:5" ht="12.75">
      <c r="B351" s="236"/>
      <c r="C351" s="192"/>
      <c r="D351" s="268" t="s">
        <v>252</v>
      </c>
      <c r="E351" s="273">
        <f>SUM(E352)</f>
        <v>4340000</v>
      </c>
    </row>
    <row r="352" spans="2:5" ht="13.5" thickBot="1">
      <c r="B352" s="282"/>
      <c r="C352" s="213"/>
      <c r="D352" s="528" t="s">
        <v>189</v>
      </c>
      <c r="E352" s="302">
        <f>3860000+340000+140000</f>
        <v>4340000</v>
      </c>
    </row>
    <row r="353" spans="2:5" ht="12.75">
      <c r="B353" s="239">
        <v>921</v>
      </c>
      <c r="C353" s="223"/>
      <c r="D353" s="300" t="s">
        <v>298</v>
      </c>
      <c r="E353" s="225">
        <f>SUM(E354)</f>
        <v>1750300</v>
      </c>
    </row>
    <row r="354" spans="2:5" ht="13.5" thickBot="1">
      <c r="B354" s="255"/>
      <c r="C354" s="227"/>
      <c r="D354" s="265" t="s">
        <v>176</v>
      </c>
      <c r="E354" s="229">
        <f>SUM(E355,E360,E363)</f>
        <v>1750300</v>
      </c>
    </row>
    <row r="355" spans="2:5" ht="13.5" thickBot="1">
      <c r="B355" s="245"/>
      <c r="C355" s="237">
        <v>92105</v>
      </c>
      <c r="D355" s="249" t="s">
        <v>299</v>
      </c>
      <c r="E355" s="193">
        <f>SUM(E356)</f>
        <v>350300</v>
      </c>
    </row>
    <row r="356" spans="2:5" ht="12.75">
      <c r="B356" s="236"/>
      <c r="C356" s="192"/>
      <c r="D356" s="200" t="s">
        <v>221</v>
      </c>
      <c r="E356" s="273">
        <f>SUM(E357:E358)</f>
        <v>350300</v>
      </c>
    </row>
    <row r="357" spans="2:5" ht="33.75">
      <c r="B357" s="236"/>
      <c r="C357" s="192"/>
      <c r="D357" s="268" t="s">
        <v>300</v>
      </c>
      <c r="E357" s="219">
        <v>40000</v>
      </c>
    </row>
    <row r="358" spans="2:5" ht="12.75">
      <c r="B358" s="236"/>
      <c r="C358" s="192"/>
      <c r="D358" s="200" t="s">
        <v>228</v>
      </c>
      <c r="E358" s="219">
        <v>310300</v>
      </c>
    </row>
    <row r="359" spans="2:5" ht="13.5" thickBot="1">
      <c r="B359" s="236"/>
      <c r="C359" s="192"/>
      <c r="D359" s="191"/>
      <c r="E359" s="294"/>
    </row>
    <row r="360" spans="2:5" ht="13.5" thickBot="1">
      <c r="B360" s="236"/>
      <c r="C360" s="237">
        <v>92116</v>
      </c>
      <c r="D360" s="249" t="s">
        <v>301</v>
      </c>
      <c r="E360" s="193">
        <f>SUM(E361)</f>
        <v>1300000</v>
      </c>
    </row>
    <row r="361" spans="2:5" ht="12.75">
      <c r="B361" s="236"/>
      <c r="C361" s="192"/>
      <c r="D361" s="200" t="s">
        <v>221</v>
      </c>
      <c r="E361" s="273">
        <f>SUM(E362)</f>
        <v>1300000</v>
      </c>
    </row>
    <row r="362" spans="2:5" ht="13.5" thickBot="1">
      <c r="B362" s="236"/>
      <c r="C362" s="192"/>
      <c r="D362" s="234" t="s">
        <v>302</v>
      </c>
      <c r="E362" s="251">
        <v>1300000</v>
      </c>
    </row>
    <row r="363" spans="2:5" ht="13.5" thickBot="1">
      <c r="B363" s="236"/>
      <c r="C363" s="237">
        <v>92120</v>
      </c>
      <c r="D363" s="249" t="s">
        <v>417</v>
      </c>
      <c r="E363" s="193">
        <f>SUM(E364)</f>
        <v>100000</v>
      </c>
    </row>
    <row r="364" spans="2:5" ht="13.5" thickBot="1">
      <c r="B364" s="282"/>
      <c r="C364" s="213"/>
      <c r="D364" s="232" t="s">
        <v>199</v>
      </c>
      <c r="E364" s="258">
        <v>100000</v>
      </c>
    </row>
    <row r="365" spans="2:5" ht="12.75">
      <c r="B365" s="239">
        <v>926</v>
      </c>
      <c r="C365" s="223"/>
      <c r="D365" s="300" t="s">
        <v>169</v>
      </c>
      <c r="E365" s="225">
        <f>SUM(E366:E367)</f>
        <v>1310300</v>
      </c>
    </row>
    <row r="366" spans="2:5" ht="12.75">
      <c r="B366" s="241"/>
      <c r="C366" s="254"/>
      <c r="D366" s="301" t="s">
        <v>176</v>
      </c>
      <c r="E366" s="244">
        <f>SUM(E369,E383)</f>
        <v>1199300</v>
      </c>
    </row>
    <row r="367" spans="2:5" ht="13.5" thickBot="1">
      <c r="B367" s="241"/>
      <c r="C367" s="254"/>
      <c r="D367" s="301" t="s">
        <v>177</v>
      </c>
      <c r="E367" s="244">
        <f>SUM(E370)</f>
        <v>111000</v>
      </c>
    </row>
    <row r="368" spans="2:5" ht="12.75">
      <c r="B368" s="245"/>
      <c r="C368" s="256">
        <v>92604</v>
      </c>
      <c r="D368" s="247" t="s">
        <v>303</v>
      </c>
      <c r="E368" s="293">
        <f>SUM(E369:E370)</f>
        <v>925300</v>
      </c>
    </row>
    <row r="369" spans="2:5" ht="12.75">
      <c r="B369" s="236"/>
      <c r="C369" s="260"/>
      <c r="D369" s="268" t="s">
        <v>176</v>
      </c>
      <c r="E369" s="261">
        <f>SUM(E371)</f>
        <v>814300</v>
      </c>
    </row>
    <row r="370" spans="2:5" ht="13.5" thickBot="1">
      <c r="B370" s="236"/>
      <c r="C370" s="257"/>
      <c r="D370" s="279" t="s">
        <v>177</v>
      </c>
      <c r="E370" s="262">
        <f>SUM(E379)</f>
        <v>111000</v>
      </c>
    </row>
    <row r="371" spans="2:5" ht="12.75">
      <c r="B371" s="236"/>
      <c r="C371" s="246"/>
      <c r="D371" s="200" t="s">
        <v>221</v>
      </c>
      <c r="E371" s="269">
        <f>SUM(E372,E377,E378)</f>
        <v>814300</v>
      </c>
    </row>
    <row r="372" spans="2:5" ht="12.75">
      <c r="B372" s="236"/>
      <c r="C372" s="192"/>
      <c r="D372" s="200" t="s">
        <v>256</v>
      </c>
      <c r="E372" s="219">
        <f>SUM(E373:E376)</f>
        <v>540200</v>
      </c>
    </row>
    <row r="373" spans="2:5" ht="12.75">
      <c r="B373" s="236"/>
      <c r="C373" s="192"/>
      <c r="D373" s="284" t="s">
        <v>249</v>
      </c>
      <c r="E373" s="272">
        <v>418500</v>
      </c>
    </row>
    <row r="374" spans="2:5" ht="12.75">
      <c r="B374" s="236"/>
      <c r="C374" s="192"/>
      <c r="D374" s="284" t="s">
        <v>224</v>
      </c>
      <c r="E374" s="272">
        <v>80700</v>
      </c>
    </row>
    <row r="375" spans="2:5" ht="12.75">
      <c r="B375" s="236"/>
      <c r="C375" s="192"/>
      <c r="D375" s="284" t="s">
        <v>225</v>
      </c>
      <c r="E375" s="272">
        <v>11500</v>
      </c>
    </row>
    <row r="376" spans="2:5" ht="12.75">
      <c r="B376" s="236"/>
      <c r="C376" s="192"/>
      <c r="D376" s="284" t="s">
        <v>226</v>
      </c>
      <c r="E376" s="272">
        <v>29500</v>
      </c>
    </row>
    <row r="377" spans="2:5" ht="12.75">
      <c r="B377" s="236"/>
      <c r="C377" s="192"/>
      <c r="D377" s="200" t="s">
        <v>257</v>
      </c>
      <c r="E377" s="219">
        <v>12300</v>
      </c>
    </row>
    <row r="378" spans="2:5" ht="12.75">
      <c r="B378" s="236"/>
      <c r="C378" s="192"/>
      <c r="D378" s="200" t="s">
        <v>228</v>
      </c>
      <c r="E378" s="219">
        <v>261800</v>
      </c>
    </row>
    <row r="379" spans="2:5" ht="12.75">
      <c r="B379" s="236"/>
      <c r="C379" s="192"/>
      <c r="D379" s="200" t="s">
        <v>304</v>
      </c>
      <c r="E379" s="273">
        <f>SUM(E380:E382)</f>
        <v>111000</v>
      </c>
    </row>
    <row r="380" spans="2:5" ht="12.75">
      <c r="B380" s="236"/>
      <c r="C380" s="192"/>
      <c r="D380" s="259" t="s">
        <v>305</v>
      </c>
      <c r="E380" s="302">
        <v>100000</v>
      </c>
    </row>
    <row r="381" spans="2:5" ht="12.75">
      <c r="B381" s="236"/>
      <c r="C381" s="192"/>
      <c r="D381" s="259"/>
      <c r="E381" s="302"/>
    </row>
    <row r="382" spans="2:5" ht="13.5" thickBot="1">
      <c r="B382" s="236"/>
      <c r="C382" s="192"/>
      <c r="D382" s="303" t="s">
        <v>306</v>
      </c>
      <c r="E382" s="302">
        <v>11000</v>
      </c>
    </row>
    <row r="383" spans="2:5" ht="13.5" thickBot="1">
      <c r="B383" s="236"/>
      <c r="C383" s="237">
        <v>92695</v>
      </c>
      <c r="D383" s="249" t="s">
        <v>198</v>
      </c>
      <c r="E383" s="277">
        <f>SUM(E384)</f>
        <v>385000</v>
      </c>
    </row>
    <row r="384" spans="2:5" ht="12.75">
      <c r="B384" s="236"/>
      <c r="C384" s="192"/>
      <c r="D384" s="200" t="s">
        <v>221</v>
      </c>
      <c r="E384" s="273">
        <f>SUM(E385)</f>
        <v>385000</v>
      </c>
    </row>
    <row r="385" spans="2:5" ht="33.75">
      <c r="B385" s="236"/>
      <c r="C385" s="192"/>
      <c r="D385" s="268" t="s">
        <v>307</v>
      </c>
      <c r="E385" s="251">
        <v>385000</v>
      </c>
    </row>
    <row r="386" spans="2:5" ht="13.5" thickBot="1">
      <c r="B386" s="282"/>
      <c r="C386" s="213"/>
      <c r="D386" s="214"/>
      <c r="E386" s="235"/>
    </row>
    <row r="387" spans="2:5" ht="12.75">
      <c r="B387" s="188"/>
      <c r="C387" s="192"/>
      <c r="D387" s="188"/>
      <c r="E387" s="188"/>
    </row>
    <row r="388" spans="2:5" ht="12.75">
      <c r="B388" s="188"/>
      <c r="C388" s="192"/>
      <c r="D388" s="188"/>
      <c r="E388" s="188"/>
    </row>
    <row r="389" spans="2:5" ht="12.75">
      <c r="B389" s="188"/>
      <c r="C389" s="192"/>
      <c r="D389" s="188"/>
      <c r="E389" s="188"/>
    </row>
    <row r="390" spans="2:5" ht="12.75">
      <c r="B390" s="188"/>
      <c r="C390" s="192"/>
      <c r="D390" s="188"/>
      <c r="E390" s="188"/>
    </row>
    <row r="391" spans="2:5" ht="12.75">
      <c r="B391" s="188"/>
      <c r="C391" s="192"/>
      <c r="D391" s="188"/>
      <c r="E391" s="188"/>
    </row>
    <row r="392" spans="2:5" ht="12.75">
      <c r="B392" s="188"/>
      <c r="C392" s="192"/>
      <c r="D392" s="188"/>
      <c r="E392" s="188"/>
    </row>
    <row r="393" spans="2:5" ht="12.75">
      <c r="B393" s="188"/>
      <c r="C393" s="192"/>
      <c r="D393" s="188"/>
      <c r="E393" s="188"/>
    </row>
    <row r="394" spans="2:5" ht="12.75">
      <c r="B394" s="188"/>
      <c r="C394" s="192"/>
      <c r="D394" s="188"/>
      <c r="E394" s="188"/>
    </row>
    <row r="395" spans="2:4" ht="12.75">
      <c r="B395" s="188"/>
      <c r="C395" s="192"/>
      <c r="D395" s="188"/>
    </row>
    <row r="396" spans="2:4" ht="12.75">
      <c r="B396" s="188"/>
      <c r="C396" s="192"/>
      <c r="D396" s="188"/>
    </row>
    <row r="397" spans="2:4" ht="12.75">
      <c r="B397" s="188"/>
      <c r="C397" s="192"/>
      <c r="D397" s="188"/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20"/>
  <sheetViews>
    <sheetView showGridLines="0" workbookViewId="0" topLeftCell="A1">
      <selection activeCell="E1" sqref="E1"/>
    </sheetView>
  </sheetViews>
  <sheetFormatPr defaultColWidth="9.00390625" defaultRowHeight="12.75"/>
  <cols>
    <col min="1" max="1" width="7.125" style="4" customWidth="1"/>
    <col min="2" max="2" width="9.125" style="4" customWidth="1"/>
    <col min="3" max="3" width="30.25390625" style="4" customWidth="1"/>
    <col min="4" max="4" width="14.875" style="4" customWidth="1"/>
    <col min="5" max="5" width="20.125" style="4" customWidth="1"/>
    <col min="6" max="16384" width="9.125" style="4" customWidth="1"/>
  </cols>
  <sheetData>
    <row r="1" ht="51">
      <c r="E1" s="331" t="s">
        <v>426</v>
      </c>
    </row>
    <row r="3" ht="12.75">
      <c r="B3" s="9" t="s">
        <v>332</v>
      </c>
    </row>
    <row r="4" ht="12.75">
      <c r="B4" s="4" t="s">
        <v>96</v>
      </c>
    </row>
    <row r="7" ht="13.5" thickBot="1"/>
    <row r="8" spans="2:4" ht="13.5" thickBot="1">
      <c r="B8" s="62" t="s">
        <v>85</v>
      </c>
      <c r="C8" s="85" t="s">
        <v>97</v>
      </c>
      <c r="D8" s="62" t="s">
        <v>98</v>
      </c>
    </row>
    <row r="9" spans="2:4" ht="25.5" customHeight="1" thickBot="1">
      <c r="B9" s="63"/>
      <c r="C9" s="85" t="s">
        <v>67</v>
      </c>
      <c r="D9" s="64">
        <f>SUM(D10,D11)</f>
        <v>8309573</v>
      </c>
    </row>
    <row r="10" spans="2:4" ht="39" thickBot="1">
      <c r="B10" s="62">
        <v>952</v>
      </c>
      <c r="C10" s="107" t="s">
        <v>74</v>
      </c>
      <c r="D10" s="64">
        <f>SUM('WYDATKI ZAŁ 2'!E21)</f>
        <v>7377150</v>
      </c>
    </row>
    <row r="11" spans="2:4" ht="39" thickBot="1">
      <c r="B11" s="62">
        <v>955</v>
      </c>
      <c r="C11" s="107" t="s">
        <v>333</v>
      </c>
      <c r="D11" s="106">
        <f>SUM('WYDATKI ZAŁ 2'!E38)</f>
        <v>932423</v>
      </c>
    </row>
    <row r="16" ht="13.5" thickBot="1"/>
    <row r="17" spans="2:4" ht="13.5" thickBot="1">
      <c r="B17" s="62" t="s">
        <v>85</v>
      </c>
      <c r="C17" s="85" t="s">
        <v>97</v>
      </c>
      <c r="D17" s="62" t="s">
        <v>98</v>
      </c>
    </row>
    <row r="18" spans="2:4" ht="23.25" customHeight="1" thickBot="1">
      <c r="B18" s="63"/>
      <c r="C18" s="85" t="s">
        <v>94</v>
      </c>
      <c r="D18" s="64">
        <f>SUM(D19)</f>
        <v>1548722</v>
      </c>
    </row>
    <row r="19" spans="2:4" ht="26.25" thickBot="1">
      <c r="B19" s="62">
        <v>992</v>
      </c>
      <c r="C19" s="65" t="s">
        <v>99</v>
      </c>
      <c r="D19" s="64">
        <f>SUM('WYDATKI ZAŁ 2'!E13)</f>
        <v>1548722</v>
      </c>
    </row>
    <row r="20" ht="12.75">
      <c r="C20" s="67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8"/>
  <sheetViews>
    <sheetView zoomScale="75" zoomScaleNormal="75" workbookViewId="0" topLeftCell="A1">
      <selection activeCell="T1" sqref="T1"/>
    </sheetView>
  </sheetViews>
  <sheetFormatPr defaultColWidth="9.00390625" defaultRowHeight="15" customHeight="1"/>
  <cols>
    <col min="1" max="1" width="4.125" style="545" bestFit="1" customWidth="1"/>
    <col min="2" max="2" width="22.375" style="117" customWidth="1"/>
    <col min="3" max="3" width="12.875" style="386" customWidth="1"/>
    <col min="4" max="4" width="7.375" style="546" customWidth="1"/>
    <col min="5" max="5" width="9.375" style="547" customWidth="1"/>
    <col min="6" max="6" width="0.12890625" style="548" customWidth="1"/>
    <col min="7" max="7" width="10.875" style="544" hidden="1" customWidth="1"/>
    <col min="8" max="8" width="17.125" style="549" bestFit="1" customWidth="1"/>
    <col min="9" max="9" width="11.625" style="546" hidden="1" customWidth="1"/>
    <col min="10" max="10" width="10.25390625" style="550" customWidth="1"/>
    <col min="11" max="11" width="13.375" style="546" bestFit="1" customWidth="1"/>
    <col min="12" max="12" width="10.00390625" style="546" hidden="1" customWidth="1"/>
    <col min="13" max="13" width="9.375" style="551" hidden="1" customWidth="1"/>
    <col min="14" max="14" width="10.125" style="546" customWidth="1"/>
    <col min="15" max="15" width="11.875" style="546" customWidth="1"/>
    <col min="16" max="16" width="0.875" style="551" hidden="1" customWidth="1"/>
    <col min="17" max="17" width="10.125" style="546" customWidth="1"/>
    <col min="18" max="18" width="11.875" style="546" customWidth="1"/>
    <col min="19" max="19" width="10.125" style="546" hidden="1" customWidth="1"/>
    <col min="20" max="20" width="18.25390625" style="546" customWidth="1"/>
    <col min="21" max="21" width="14.25390625" style="546" customWidth="1"/>
    <col min="22" max="22" width="10.125" style="544" bestFit="1" customWidth="1"/>
    <col min="23" max="16384" width="9.125" style="544" customWidth="1"/>
  </cols>
  <sheetData>
    <row r="1" spans="5:20" ht="51.75" thickBot="1">
      <c r="E1" s="547" t="s">
        <v>465</v>
      </c>
      <c r="T1" s="331" t="s">
        <v>462</v>
      </c>
    </row>
    <row r="2" spans="1:22" ht="36.75" thickBot="1">
      <c r="A2" s="552" t="s">
        <v>334</v>
      </c>
      <c r="B2" s="553" t="s">
        <v>71</v>
      </c>
      <c r="C2" s="554" t="s">
        <v>72</v>
      </c>
      <c r="D2" s="834" t="s">
        <v>335</v>
      </c>
      <c r="E2" s="835"/>
      <c r="F2" s="555"/>
      <c r="G2" s="555" t="s">
        <v>72</v>
      </c>
      <c r="H2" s="556" t="s">
        <v>336</v>
      </c>
      <c r="I2" s="557" t="s">
        <v>337</v>
      </c>
      <c r="J2" s="558" t="s">
        <v>338</v>
      </c>
      <c r="K2" s="556" t="s">
        <v>428</v>
      </c>
      <c r="L2" s="557" t="s">
        <v>339</v>
      </c>
      <c r="M2" s="836" t="s">
        <v>338</v>
      </c>
      <c r="N2" s="836"/>
      <c r="O2" s="556" t="s">
        <v>429</v>
      </c>
      <c r="P2" s="836" t="s">
        <v>338</v>
      </c>
      <c r="Q2" s="836"/>
      <c r="R2" s="559" t="s">
        <v>430</v>
      </c>
      <c r="S2" s="560" t="s">
        <v>338</v>
      </c>
      <c r="T2" s="561" t="s">
        <v>431</v>
      </c>
      <c r="U2" s="562" t="s">
        <v>432</v>
      </c>
      <c r="V2" s="563"/>
    </row>
    <row r="3" spans="1:22" ht="14.25" customHeight="1">
      <c r="A3" s="817" t="s">
        <v>340</v>
      </c>
      <c r="B3" s="905" t="s">
        <v>341</v>
      </c>
      <c r="C3" s="851">
        <f>SUM(F3:F4)</f>
        <v>650000</v>
      </c>
      <c r="D3" s="907" t="s">
        <v>73</v>
      </c>
      <c r="E3" s="564" t="s">
        <v>342</v>
      </c>
      <c r="F3" s="565">
        <f>SUM(J3,N3,Q3)</f>
        <v>597200</v>
      </c>
      <c r="G3" s="909">
        <f>SUM(F3,F4)</f>
        <v>650000</v>
      </c>
      <c r="H3" s="911">
        <v>0</v>
      </c>
      <c r="I3" s="566" t="str">
        <f>E3</f>
        <v>kredyt</v>
      </c>
      <c r="J3" s="567">
        <v>0</v>
      </c>
      <c r="K3" s="901">
        <v>0</v>
      </c>
      <c r="L3" s="875">
        <f>F4</f>
        <v>52800</v>
      </c>
      <c r="M3" s="568" t="s">
        <v>342</v>
      </c>
      <c r="N3" s="569">
        <v>0</v>
      </c>
      <c r="O3" s="901">
        <f>SUM(N3:N4)</f>
        <v>0</v>
      </c>
      <c r="P3" s="568" t="s">
        <v>342</v>
      </c>
      <c r="Q3" s="567">
        <v>597200</v>
      </c>
      <c r="R3" s="903">
        <f>SUM(Q3:Q4)</f>
        <v>650000</v>
      </c>
      <c r="S3" s="539"/>
      <c r="T3" s="570">
        <v>0</v>
      </c>
      <c r="U3" s="900" t="s">
        <v>90</v>
      </c>
      <c r="V3" s="536"/>
    </row>
    <row r="4" spans="1:22" ht="12.75">
      <c r="A4" s="812"/>
      <c r="B4" s="906"/>
      <c r="C4" s="821"/>
      <c r="D4" s="908"/>
      <c r="E4" s="571" t="s">
        <v>343</v>
      </c>
      <c r="F4" s="565">
        <f aca="true" t="shared" si="0" ref="F4:F71">SUM(J4,N4,Q4)</f>
        <v>52800</v>
      </c>
      <c r="G4" s="910"/>
      <c r="H4" s="912"/>
      <c r="I4" s="572" t="str">
        <f aca="true" t="shared" si="1" ref="I4:I71">E4</f>
        <v>własne</v>
      </c>
      <c r="J4" s="573">
        <v>0</v>
      </c>
      <c r="K4" s="902"/>
      <c r="L4" s="876"/>
      <c r="M4" s="575" t="s">
        <v>343</v>
      </c>
      <c r="N4" s="576">
        <v>0</v>
      </c>
      <c r="O4" s="879"/>
      <c r="P4" s="575" t="s">
        <v>343</v>
      </c>
      <c r="Q4" s="573">
        <v>52800</v>
      </c>
      <c r="R4" s="904"/>
      <c r="S4" s="574"/>
      <c r="T4" s="577">
        <v>0</v>
      </c>
      <c r="U4" s="868"/>
      <c r="V4" s="536"/>
    </row>
    <row r="5" spans="1:22" ht="13.5" customHeight="1">
      <c r="A5" s="811" t="s">
        <v>344</v>
      </c>
      <c r="B5" s="813" t="s">
        <v>345</v>
      </c>
      <c r="C5" s="872">
        <v>725000</v>
      </c>
      <c r="D5" s="914" t="s">
        <v>73</v>
      </c>
      <c r="E5" s="582" t="s">
        <v>342</v>
      </c>
      <c r="F5" s="565">
        <f t="shared" si="0"/>
        <v>275000</v>
      </c>
      <c r="G5" s="887">
        <f>SUM(F5,F6,F7)</f>
        <v>700000</v>
      </c>
      <c r="H5" s="894">
        <v>25000</v>
      </c>
      <c r="I5" s="572" t="str">
        <f t="shared" si="1"/>
        <v>kredyt</v>
      </c>
      <c r="J5" s="583">
        <v>275000</v>
      </c>
      <c r="K5" s="815">
        <f>SUM(J5:J7)</f>
        <v>700000</v>
      </c>
      <c r="L5" s="890">
        <f>F7</f>
        <v>25000</v>
      </c>
      <c r="M5" s="586" t="s">
        <v>342</v>
      </c>
      <c r="N5" s="587">
        <v>0</v>
      </c>
      <c r="O5" s="815">
        <f>SUM(N5:N7)</f>
        <v>0</v>
      </c>
      <c r="P5" s="586" t="s">
        <v>342</v>
      </c>
      <c r="Q5" s="588">
        <v>0</v>
      </c>
      <c r="R5" s="917">
        <f>SUM(Q5:Q7)</f>
        <v>0</v>
      </c>
      <c r="S5" s="589"/>
      <c r="T5" s="590">
        <v>0</v>
      </c>
      <c r="U5" s="816" t="s">
        <v>90</v>
      </c>
      <c r="V5" s="592"/>
    </row>
    <row r="6" spans="1:22" ht="18" customHeight="1">
      <c r="A6" s="818"/>
      <c r="B6" s="850"/>
      <c r="C6" s="913"/>
      <c r="D6" s="915"/>
      <c r="E6" s="582" t="s">
        <v>346</v>
      </c>
      <c r="F6" s="565">
        <f t="shared" si="0"/>
        <v>400000</v>
      </c>
      <c r="G6" s="893"/>
      <c r="H6" s="895"/>
      <c r="I6" s="572" t="str">
        <f t="shared" si="1"/>
        <v>pożyczka</v>
      </c>
      <c r="J6" s="583">
        <v>400000</v>
      </c>
      <c r="K6" s="823"/>
      <c r="L6" s="897"/>
      <c r="M6" s="586" t="s">
        <v>346</v>
      </c>
      <c r="N6" s="587">
        <v>0</v>
      </c>
      <c r="O6" s="898"/>
      <c r="P6" s="586" t="s">
        <v>346</v>
      </c>
      <c r="Q6" s="588">
        <v>0</v>
      </c>
      <c r="R6" s="918"/>
      <c r="S6" s="537"/>
      <c r="T6" s="590">
        <v>0</v>
      </c>
      <c r="U6" s="826"/>
      <c r="V6" s="592"/>
    </row>
    <row r="7" spans="1:22" ht="26.25" customHeight="1">
      <c r="A7" s="812"/>
      <c r="B7" s="814"/>
      <c r="C7" s="873"/>
      <c r="D7" s="916"/>
      <c r="E7" s="582" t="s">
        <v>343</v>
      </c>
      <c r="F7" s="565">
        <f t="shared" si="0"/>
        <v>25000</v>
      </c>
      <c r="G7" s="888"/>
      <c r="H7" s="896"/>
      <c r="I7" s="572" t="str">
        <f t="shared" si="1"/>
        <v>własne</v>
      </c>
      <c r="J7" s="583">
        <v>25000</v>
      </c>
      <c r="K7" s="824"/>
      <c r="L7" s="891"/>
      <c r="M7" s="594" t="s">
        <v>343</v>
      </c>
      <c r="N7" s="587">
        <v>0</v>
      </c>
      <c r="O7" s="899"/>
      <c r="P7" s="594" t="s">
        <v>343</v>
      </c>
      <c r="Q7" s="588">
        <v>0</v>
      </c>
      <c r="R7" s="886"/>
      <c r="S7" s="595"/>
      <c r="T7" s="590">
        <v>0</v>
      </c>
      <c r="U7" s="827"/>
      <c r="V7" s="592"/>
    </row>
    <row r="8" spans="1:22" ht="15" customHeight="1">
      <c r="A8" s="811" t="s">
        <v>347</v>
      </c>
      <c r="B8" s="813" t="s">
        <v>348</v>
      </c>
      <c r="C8" s="872">
        <v>725000</v>
      </c>
      <c r="D8" s="914" t="s">
        <v>73</v>
      </c>
      <c r="E8" s="582" t="s">
        <v>342</v>
      </c>
      <c r="F8" s="565">
        <f t="shared" si="0"/>
        <v>275000</v>
      </c>
      <c r="G8" s="887">
        <f>SUM(F8:F10)</f>
        <v>700000</v>
      </c>
      <c r="H8" s="894">
        <v>25000</v>
      </c>
      <c r="I8" s="572" t="str">
        <f t="shared" si="1"/>
        <v>kredyt</v>
      </c>
      <c r="J8" s="583">
        <v>275000</v>
      </c>
      <c r="K8" s="815">
        <f>SUM(J8:J10)</f>
        <v>700000</v>
      </c>
      <c r="L8" s="890">
        <f>F10</f>
        <v>25000</v>
      </c>
      <c r="M8" s="586" t="s">
        <v>342</v>
      </c>
      <c r="N8" s="587">
        <v>0</v>
      </c>
      <c r="O8" s="815">
        <f>SUM(N8:N10)</f>
        <v>0</v>
      </c>
      <c r="P8" s="586" t="s">
        <v>342</v>
      </c>
      <c r="Q8" s="588">
        <v>0</v>
      </c>
      <c r="R8" s="917">
        <f>SUM(Q8:Q10)</f>
        <v>0</v>
      </c>
      <c r="S8" s="589"/>
      <c r="T8" s="590">
        <v>0</v>
      </c>
      <c r="U8" s="816" t="s">
        <v>90</v>
      </c>
      <c r="V8" s="592"/>
    </row>
    <row r="9" spans="1:22" ht="15" customHeight="1">
      <c r="A9" s="818"/>
      <c r="B9" s="850"/>
      <c r="C9" s="913"/>
      <c r="D9" s="915"/>
      <c r="E9" s="582" t="s">
        <v>346</v>
      </c>
      <c r="F9" s="565">
        <f t="shared" si="0"/>
        <v>400000</v>
      </c>
      <c r="G9" s="893"/>
      <c r="H9" s="895"/>
      <c r="I9" s="572" t="str">
        <f t="shared" si="1"/>
        <v>pożyczka</v>
      </c>
      <c r="J9" s="583">
        <v>400000</v>
      </c>
      <c r="K9" s="823"/>
      <c r="L9" s="897"/>
      <c r="M9" s="586" t="s">
        <v>346</v>
      </c>
      <c r="N9" s="587">
        <v>0</v>
      </c>
      <c r="O9" s="898"/>
      <c r="P9" s="586" t="s">
        <v>346</v>
      </c>
      <c r="Q9" s="588">
        <v>0</v>
      </c>
      <c r="R9" s="918"/>
      <c r="S9" s="537"/>
      <c r="T9" s="590">
        <v>0</v>
      </c>
      <c r="U9" s="826"/>
      <c r="V9" s="592"/>
    </row>
    <row r="10" spans="1:22" ht="11.25" customHeight="1">
      <c r="A10" s="812"/>
      <c r="B10" s="814"/>
      <c r="C10" s="873"/>
      <c r="D10" s="916"/>
      <c r="E10" s="582" t="s">
        <v>343</v>
      </c>
      <c r="F10" s="565">
        <f t="shared" si="0"/>
        <v>25000</v>
      </c>
      <c r="G10" s="888"/>
      <c r="H10" s="896"/>
      <c r="I10" s="572" t="str">
        <f t="shared" si="1"/>
        <v>własne</v>
      </c>
      <c r="J10" s="583">
        <v>25000</v>
      </c>
      <c r="K10" s="824"/>
      <c r="L10" s="891"/>
      <c r="M10" s="594" t="s">
        <v>343</v>
      </c>
      <c r="N10" s="587">
        <v>0</v>
      </c>
      <c r="O10" s="899"/>
      <c r="P10" s="594" t="s">
        <v>343</v>
      </c>
      <c r="Q10" s="588">
        <v>0</v>
      </c>
      <c r="R10" s="886"/>
      <c r="S10" s="595"/>
      <c r="T10" s="590">
        <v>0</v>
      </c>
      <c r="U10" s="827"/>
      <c r="V10" s="592"/>
    </row>
    <row r="11" spans="1:22" ht="13.5" customHeight="1">
      <c r="A11" s="811" t="s">
        <v>349</v>
      </c>
      <c r="B11" s="813" t="s">
        <v>350</v>
      </c>
      <c r="C11" s="872">
        <v>1060000</v>
      </c>
      <c r="D11" s="914" t="s">
        <v>73</v>
      </c>
      <c r="E11" s="582" t="s">
        <v>342</v>
      </c>
      <c r="F11" s="565">
        <f t="shared" si="0"/>
        <v>464000</v>
      </c>
      <c r="G11" s="887">
        <f>SUM(F11:F13)</f>
        <v>1000000</v>
      </c>
      <c r="H11" s="894">
        <v>60000</v>
      </c>
      <c r="I11" s="572" t="str">
        <f t="shared" si="1"/>
        <v>kredyt</v>
      </c>
      <c r="J11" s="583">
        <v>464000</v>
      </c>
      <c r="K11" s="815">
        <f>SUM(J11:J13)</f>
        <v>1000000</v>
      </c>
      <c r="L11" s="890">
        <f>F13</f>
        <v>36000</v>
      </c>
      <c r="M11" s="586" t="s">
        <v>342</v>
      </c>
      <c r="N11" s="587">
        <v>0</v>
      </c>
      <c r="O11" s="815">
        <f>SUM(N11:N13)</f>
        <v>0</v>
      </c>
      <c r="P11" s="586" t="s">
        <v>342</v>
      </c>
      <c r="Q11" s="588">
        <v>0</v>
      </c>
      <c r="R11" s="917">
        <f>SUM(Q11:Q13)</f>
        <v>0</v>
      </c>
      <c r="S11" s="589"/>
      <c r="T11" s="590">
        <v>0</v>
      </c>
      <c r="U11" s="816" t="s">
        <v>90</v>
      </c>
      <c r="V11" s="592"/>
    </row>
    <row r="12" spans="1:22" ht="15" customHeight="1">
      <c r="A12" s="818"/>
      <c r="B12" s="850"/>
      <c r="C12" s="913"/>
      <c r="D12" s="915"/>
      <c r="E12" s="582" t="s">
        <v>346</v>
      </c>
      <c r="F12" s="565">
        <f t="shared" si="0"/>
        <v>500000</v>
      </c>
      <c r="G12" s="893"/>
      <c r="H12" s="895"/>
      <c r="I12" s="572" t="str">
        <f t="shared" si="1"/>
        <v>pożyczka</v>
      </c>
      <c r="J12" s="583">
        <v>500000</v>
      </c>
      <c r="K12" s="823"/>
      <c r="L12" s="897"/>
      <c r="M12" s="586" t="s">
        <v>346</v>
      </c>
      <c r="N12" s="587">
        <v>0</v>
      </c>
      <c r="O12" s="898"/>
      <c r="P12" s="586" t="s">
        <v>346</v>
      </c>
      <c r="Q12" s="588">
        <v>0</v>
      </c>
      <c r="R12" s="918"/>
      <c r="S12" s="537"/>
      <c r="T12" s="590">
        <v>0</v>
      </c>
      <c r="U12" s="826"/>
      <c r="V12" s="592"/>
    </row>
    <row r="13" spans="1:22" ht="12.75" customHeight="1">
      <c r="A13" s="812"/>
      <c r="B13" s="814"/>
      <c r="C13" s="873"/>
      <c r="D13" s="916"/>
      <c r="E13" s="582" t="s">
        <v>343</v>
      </c>
      <c r="F13" s="565">
        <f t="shared" si="0"/>
        <v>36000</v>
      </c>
      <c r="G13" s="888"/>
      <c r="H13" s="896"/>
      <c r="I13" s="572" t="str">
        <f t="shared" si="1"/>
        <v>własne</v>
      </c>
      <c r="J13" s="583">
        <v>36000</v>
      </c>
      <c r="K13" s="824"/>
      <c r="L13" s="891"/>
      <c r="M13" s="594" t="s">
        <v>343</v>
      </c>
      <c r="N13" s="587">
        <v>0</v>
      </c>
      <c r="O13" s="899"/>
      <c r="P13" s="594" t="s">
        <v>343</v>
      </c>
      <c r="Q13" s="588">
        <v>0</v>
      </c>
      <c r="R13" s="886"/>
      <c r="S13" s="595"/>
      <c r="T13" s="590">
        <v>0</v>
      </c>
      <c r="U13" s="827"/>
      <c r="V13" s="592"/>
    </row>
    <row r="14" spans="1:22" ht="15" customHeight="1">
      <c r="A14" s="837" t="s">
        <v>351</v>
      </c>
      <c r="B14" s="838" t="s">
        <v>352</v>
      </c>
      <c r="C14" s="919">
        <f>G14</f>
        <v>1260000</v>
      </c>
      <c r="D14" s="914" t="s">
        <v>73</v>
      </c>
      <c r="E14" s="582" t="s">
        <v>342</v>
      </c>
      <c r="F14" s="565">
        <f t="shared" si="0"/>
        <v>1157500</v>
      </c>
      <c r="G14" s="887">
        <f>SUM(F14:F15)</f>
        <v>1260000</v>
      </c>
      <c r="H14" s="889">
        <v>0</v>
      </c>
      <c r="I14" s="572" t="str">
        <f t="shared" si="1"/>
        <v>kredyt</v>
      </c>
      <c r="J14" s="583">
        <v>0</v>
      </c>
      <c r="K14" s="815">
        <v>0</v>
      </c>
      <c r="L14" s="890">
        <f>F15</f>
        <v>102500</v>
      </c>
      <c r="M14" s="586" t="s">
        <v>342</v>
      </c>
      <c r="N14" s="583">
        <v>57500</v>
      </c>
      <c r="O14" s="815">
        <f>SUM(N14:N15)</f>
        <v>60000</v>
      </c>
      <c r="P14" s="586" t="s">
        <v>342</v>
      </c>
      <c r="Q14" s="587">
        <v>1100000</v>
      </c>
      <c r="R14" s="858">
        <f>SUM(Q14,Q15)</f>
        <v>1200000</v>
      </c>
      <c r="S14" s="585"/>
      <c r="T14" s="601">
        <v>0</v>
      </c>
      <c r="U14" s="816" t="s">
        <v>90</v>
      </c>
      <c r="V14" s="592"/>
    </row>
    <row r="15" spans="1:22" ht="15" customHeight="1">
      <c r="A15" s="837"/>
      <c r="B15" s="838"/>
      <c r="C15" s="919"/>
      <c r="D15" s="915"/>
      <c r="E15" s="582" t="s">
        <v>343</v>
      </c>
      <c r="F15" s="565">
        <f t="shared" si="0"/>
        <v>102500</v>
      </c>
      <c r="G15" s="888"/>
      <c r="H15" s="855"/>
      <c r="I15" s="572" t="str">
        <f t="shared" si="1"/>
        <v>własne</v>
      </c>
      <c r="J15" s="583">
        <v>0</v>
      </c>
      <c r="K15" s="824"/>
      <c r="L15" s="891"/>
      <c r="M15" s="594" t="s">
        <v>343</v>
      </c>
      <c r="N15" s="583">
        <v>2500</v>
      </c>
      <c r="O15" s="824"/>
      <c r="P15" s="594" t="s">
        <v>343</v>
      </c>
      <c r="Q15" s="587">
        <v>100000</v>
      </c>
      <c r="R15" s="886"/>
      <c r="S15" s="595"/>
      <c r="T15" s="601">
        <v>0</v>
      </c>
      <c r="U15" s="827"/>
      <c r="V15" s="592"/>
    </row>
    <row r="16" spans="1:22" ht="15" customHeight="1">
      <c r="A16" s="837" t="s">
        <v>353</v>
      </c>
      <c r="B16" s="838" t="s">
        <v>433</v>
      </c>
      <c r="C16" s="919">
        <v>120000</v>
      </c>
      <c r="D16" s="914" t="s">
        <v>73</v>
      </c>
      <c r="E16" s="582" t="s">
        <v>342</v>
      </c>
      <c r="F16" s="565">
        <f>SUM(J16,N16,Q16)</f>
        <v>110000</v>
      </c>
      <c r="G16" s="887">
        <f>SUM(F16:F17)</f>
        <v>120000</v>
      </c>
      <c r="H16" s="889">
        <v>0</v>
      </c>
      <c r="I16" s="572"/>
      <c r="J16" s="583">
        <v>0</v>
      </c>
      <c r="K16" s="815">
        <f>SUM(J16:J17)</f>
        <v>0</v>
      </c>
      <c r="L16" s="538"/>
      <c r="M16" s="594"/>
      <c r="N16" s="587">
        <v>0</v>
      </c>
      <c r="O16" s="815">
        <v>0</v>
      </c>
      <c r="P16" s="594"/>
      <c r="Q16" s="587">
        <v>110000</v>
      </c>
      <c r="R16" s="858">
        <f>SUM(Q16:Q17)</f>
        <v>120000</v>
      </c>
      <c r="S16" s="585"/>
      <c r="T16" s="601">
        <v>0</v>
      </c>
      <c r="U16" s="816" t="s">
        <v>90</v>
      </c>
      <c r="V16" s="592"/>
    </row>
    <row r="17" spans="1:22" ht="15" customHeight="1">
      <c r="A17" s="837"/>
      <c r="B17" s="838"/>
      <c r="C17" s="919"/>
      <c r="D17" s="915"/>
      <c r="E17" s="582" t="s">
        <v>343</v>
      </c>
      <c r="F17" s="565">
        <f>SUM(J17,N17,Q17)</f>
        <v>10000</v>
      </c>
      <c r="G17" s="888"/>
      <c r="H17" s="855"/>
      <c r="I17" s="572"/>
      <c r="J17" s="583">
        <v>0</v>
      </c>
      <c r="K17" s="823"/>
      <c r="L17" s="538"/>
      <c r="M17" s="603"/>
      <c r="N17" s="587">
        <v>0</v>
      </c>
      <c r="O17" s="898"/>
      <c r="P17" s="603"/>
      <c r="Q17" s="587">
        <v>10000</v>
      </c>
      <c r="R17" s="918"/>
      <c r="S17" s="537"/>
      <c r="T17" s="601">
        <v>0</v>
      </c>
      <c r="U17" s="826"/>
      <c r="V17" s="592"/>
    </row>
    <row r="18" spans="1:22" ht="15" customHeight="1">
      <c r="A18" s="837" t="s">
        <v>354</v>
      </c>
      <c r="B18" s="838" t="s">
        <v>355</v>
      </c>
      <c r="C18" s="919">
        <v>120000</v>
      </c>
      <c r="D18" s="914" t="s">
        <v>73</v>
      </c>
      <c r="E18" s="582" t="s">
        <v>342</v>
      </c>
      <c r="F18" s="565">
        <f>SUM(J18,N18,Q18)</f>
        <v>110000</v>
      </c>
      <c r="G18" s="887">
        <f>SUM(F18:F19)</f>
        <v>120000</v>
      </c>
      <c r="H18" s="889">
        <v>0</v>
      </c>
      <c r="I18" s="572"/>
      <c r="J18" s="583">
        <v>0</v>
      </c>
      <c r="K18" s="815">
        <f>SUM(J18:J19)</f>
        <v>0</v>
      </c>
      <c r="L18" s="585"/>
      <c r="M18" s="603"/>
      <c r="N18" s="587">
        <v>0</v>
      </c>
      <c r="O18" s="815">
        <v>0</v>
      </c>
      <c r="P18" s="603"/>
      <c r="Q18" s="587">
        <v>110000</v>
      </c>
      <c r="R18" s="858">
        <f>SUM(Q18:Q19)</f>
        <v>120000</v>
      </c>
      <c r="S18" s="538"/>
      <c r="T18" s="601">
        <v>0</v>
      </c>
      <c r="U18" s="826" t="s">
        <v>90</v>
      </c>
      <c r="V18" s="592"/>
    </row>
    <row r="19" spans="1:22" ht="15" customHeight="1">
      <c r="A19" s="837"/>
      <c r="B19" s="838"/>
      <c r="C19" s="919"/>
      <c r="D19" s="915"/>
      <c r="E19" s="582" t="s">
        <v>343</v>
      </c>
      <c r="F19" s="565">
        <f>SUM(J19,N19,Q19)</f>
        <v>10000</v>
      </c>
      <c r="G19" s="888"/>
      <c r="H19" s="855"/>
      <c r="I19" s="572"/>
      <c r="J19" s="583">
        <v>0</v>
      </c>
      <c r="K19" s="823"/>
      <c r="L19" s="593"/>
      <c r="M19" s="604"/>
      <c r="N19" s="587">
        <v>0</v>
      </c>
      <c r="O19" s="898"/>
      <c r="P19" s="604"/>
      <c r="Q19" s="587">
        <v>10000</v>
      </c>
      <c r="R19" s="918"/>
      <c r="S19" s="537"/>
      <c r="T19" s="601">
        <v>0</v>
      </c>
      <c r="U19" s="827"/>
      <c r="V19" s="592"/>
    </row>
    <row r="20" spans="1:22" ht="13.5" customHeight="1">
      <c r="A20" s="811" t="s">
        <v>356</v>
      </c>
      <c r="B20" s="850" t="s">
        <v>434</v>
      </c>
      <c r="C20" s="913">
        <v>1329280</v>
      </c>
      <c r="D20" s="914" t="s">
        <v>73</v>
      </c>
      <c r="E20" s="582" t="s">
        <v>342</v>
      </c>
      <c r="F20" s="565">
        <f t="shared" si="0"/>
        <v>1190000</v>
      </c>
      <c r="G20" s="887">
        <f>SUM(F20:F21)</f>
        <v>1300000</v>
      </c>
      <c r="H20" s="894">
        <v>29280</v>
      </c>
      <c r="I20" s="572" t="str">
        <f t="shared" si="1"/>
        <v>kredyt</v>
      </c>
      <c r="J20" s="583">
        <v>0</v>
      </c>
      <c r="K20" s="815">
        <v>0</v>
      </c>
      <c r="L20" s="890">
        <f>F21</f>
        <v>110000</v>
      </c>
      <c r="M20" s="586" t="s">
        <v>342</v>
      </c>
      <c r="N20" s="583">
        <v>1190000</v>
      </c>
      <c r="O20" s="815">
        <f>SUM(N20:N21)</f>
        <v>1300000</v>
      </c>
      <c r="P20" s="586" t="s">
        <v>342</v>
      </c>
      <c r="Q20" s="588">
        <v>0</v>
      </c>
      <c r="R20" s="917">
        <f>SUM(Q20:Q21)</f>
        <v>0</v>
      </c>
      <c r="S20" s="589"/>
      <c r="T20" s="590">
        <v>0</v>
      </c>
      <c r="U20" s="816" t="s">
        <v>90</v>
      </c>
      <c r="V20" s="592"/>
    </row>
    <row r="21" spans="1:22" ht="13.5" customHeight="1">
      <c r="A21" s="812"/>
      <c r="B21" s="814"/>
      <c r="C21" s="873"/>
      <c r="D21" s="916"/>
      <c r="E21" s="582" t="s">
        <v>343</v>
      </c>
      <c r="F21" s="565">
        <f t="shared" si="0"/>
        <v>110000</v>
      </c>
      <c r="G21" s="888"/>
      <c r="H21" s="896"/>
      <c r="I21" s="572" t="str">
        <f t="shared" si="1"/>
        <v>własne</v>
      </c>
      <c r="J21" s="583">
        <v>0</v>
      </c>
      <c r="K21" s="824"/>
      <c r="L21" s="891"/>
      <c r="M21" s="594" t="s">
        <v>343</v>
      </c>
      <c r="N21" s="583">
        <v>110000</v>
      </c>
      <c r="O21" s="824"/>
      <c r="P21" s="594" t="s">
        <v>343</v>
      </c>
      <c r="Q21" s="588">
        <v>0</v>
      </c>
      <c r="R21" s="886"/>
      <c r="S21" s="595"/>
      <c r="T21" s="590">
        <v>0</v>
      </c>
      <c r="U21" s="827"/>
      <c r="V21" s="592"/>
    </row>
    <row r="22" spans="1:22" ht="15" customHeight="1">
      <c r="A22" s="811" t="s">
        <v>357</v>
      </c>
      <c r="B22" s="813" t="s">
        <v>358</v>
      </c>
      <c r="C22" s="872">
        <f>G22</f>
        <v>1100000</v>
      </c>
      <c r="D22" s="914" t="s">
        <v>73</v>
      </c>
      <c r="E22" s="582" t="s">
        <v>342</v>
      </c>
      <c r="F22" s="565">
        <f t="shared" si="0"/>
        <v>1012000</v>
      </c>
      <c r="G22" s="887">
        <f>SUM(F22:F23)</f>
        <v>1100000</v>
      </c>
      <c r="H22" s="889">
        <v>0</v>
      </c>
      <c r="I22" s="572" t="str">
        <f t="shared" si="1"/>
        <v>kredyt</v>
      </c>
      <c r="J22" s="583">
        <v>92000</v>
      </c>
      <c r="K22" s="815">
        <f>SUM(J22:J23)</f>
        <v>100000</v>
      </c>
      <c r="L22" s="890">
        <f>F23</f>
        <v>88000</v>
      </c>
      <c r="M22" s="586" t="s">
        <v>342</v>
      </c>
      <c r="N22" s="587">
        <v>920000</v>
      </c>
      <c r="O22" s="815">
        <f>SUM(N22,N23)</f>
        <v>1000000</v>
      </c>
      <c r="P22" s="586" t="s">
        <v>342</v>
      </c>
      <c r="Q22" s="587">
        <v>0</v>
      </c>
      <c r="R22" s="858">
        <v>0</v>
      </c>
      <c r="S22" s="585"/>
      <c r="T22" s="601">
        <v>0</v>
      </c>
      <c r="U22" s="816" t="s">
        <v>90</v>
      </c>
      <c r="V22" s="592"/>
    </row>
    <row r="23" spans="1:22" ht="15" customHeight="1">
      <c r="A23" s="812"/>
      <c r="B23" s="814"/>
      <c r="C23" s="873"/>
      <c r="D23" s="916"/>
      <c r="E23" s="582" t="s">
        <v>343</v>
      </c>
      <c r="F23" s="565">
        <f t="shared" si="0"/>
        <v>88000</v>
      </c>
      <c r="G23" s="888"/>
      <c r="H23" s="855"/>
      <c r="I23" s="572" t="str">
        <f t="shared" si="1"/>
        <v>własne</v>
      </c>
      <c r="J23" s="583">
        <v>8000</v>
      </c>
      <c r="K23" s="824"/>
      <c r="L23" s="891"/>
      <c r="M23" s="594" t="s">
        <v>343</v>
      </c>
      <c r="N23" s="587">
        <v>80000</v>
      </c>
      <c r="O23" s="899"/>
      <c r="P23" s="594" t="s">
        <v>343</v>
      </c>
      <c r="Q23" s="587">
        <v>0</v>
      </c>
      <c r="R23" s="886"/>
      <c r="S23" s="595"/>
      <c r="T23" s="601">
        <v>0</v>
      </c>
      <c r="U23" s="827"/>
      <c r="V23" s="592"/>
    </row>
    <row r="24" spans="1:22" ht="12.75" customHeight="1">
      <c r="A24" s="811" t="s">
        <v>359</v>
      </c>
      <c r="B24" s="813" t="s">
        <v>360</v>
      </c>
      <c r="C24" s="872">
        <f>G24</f>
        <v>500000</v>
      </c>
      <c r="D24" s="914" t="s">
        <v>73</v>
      </c>
      <c r="E24" s="582" t="s">
        <v>342</v>
      </c>
      <c r="F24" s="565">
        <f t="shared" si="0"/>
        <v>432000</v>
      </c>
      <c r="G24" s="887">
        <f>SUM(F24:F25)</f>
        <v>500000</v>
      </c>
      <c r="H24" s="889">
        <v>0</v>
      </c>
      <c r="I24" s="572" t="str">
        <f t="shared" si="1"/>
        <v>kredyt</v>
      </c>
      <c r="J24" s="583">
        <v>32000</v>
      </c>
      <c r="K24" s="815">
        <f>SUM(J24:J25)</f>
        <v>35000</v>
      </c>
      <c r="L24" s="890">
        <f>F25</f>
        <v>68000</v>
      </c>
      <c r="M24" s="586" t="s">
        <v>342</v>
      </c>
      <c r="N24" s="587">
        <v>0</v>
      </c>
      <c r="O24" s="815">
        <v>0</v>
      </c>
      <c r="P24" s="586" t="s">
        <v>342</v>
      </c>
      <c r="Q24" s="587">
        <v>400000</v>
      </c>
      <c r="R24" s="858">
        <f>SUM(Q24,Q25)</f>
        <v>465000</v>
      </c>
      <c r="S24" s="585"/>
      <c r="T24" s="601">
        <v>0</v>
      </c>
      <c r="U24" s="816" t="s">
        <v>90</v>
      </c>
      <c r="V24" s="592"/>
    </row>
    <row r="25" spans="1:22" ht="15" customHeight="1">
      <c r="A25" s="812"/>
      <c r="B25" s="814"/>
      <c r="C25" s="873"/>
      <c r="D25" s="916"/>
      <c r="E25" s="582" t="s">
        <v>343</v>
      </c>
      <c r="F25" s="565">
        <f t="shared" si="0"/>
        <v>68000</v>
      </c>
      <c r="G25" s="888"/>
      <c r="H25" s="855"/>
      <c r="I25" s="572" t="str">
        <f t="shared" si="1"/>
        <v>własne</v>
      </c>
      <c r="J25" s="583">
        <v>3000</v>
      </c>
      <c r="K25" s="824"/>
      <c r="L25" s="891"/>
      <c r="M25" s="594" t="s">
        <v>343</v>
      </c>
      <c r="N25" s="587">
        <v>0</v>
      </c>
      <c r="O25" s="899"/>
      <c r="P25" s="594" t="s">
        <v>343</v>
      </c>
      <c r="Q25" s="587">
        <v>65000</v>
      </c>
      <c r="R25" s="886"/>
      <c r="S25" s="595"/>
      <c r="T25" s="601">
        <v>0</v>
      </c>
      <c r="U25" s="827"/>
      <c r="V25" s="592"/>
    </row>
    <row r="26" spans="1:22" ht="18" customHeight="1">
      <c r="A26" s="811" t="s">
        <v>361</v>
      </c>
      <c r="B26" s="813" t="s">
        <v>362</v>
      </c>
      <c r="C26" s="872">
        <f>G26</f>
        <v>630000</v>
      </c>
      <c r="D26" s="914" t="s">
        <v>73</v>
      </c>
      <c r="E26" s="582" t="s">
        <v>342</v>
      </c>
      <c r="F26" s="565">
        <f>SUM(J26,N26,Q26)</f>
        <v>548000</v>
      </c>
      <c r="G26" s="887">
        <f>SUM(F26:F27)</f>
        <v>630000</v>
      </c>
      <c r="H26" s="889">
        <v>0</v>
      </c>
      <c r="I26" s="572" t="str">
        <f t="shared" si="1"/>
        <v>kredyt</v>
      </c>
      <c r="J26" s="583">
        <v>0</v>
      </c>
      <c r="K26" s="815">
        <v>0</v>
      </c>
      <c r="L26" s="890">
        <f>F27</f>
        <v>82000</v>
      </c>
      <c r="M26" s="586" t="s">
        <v>342</v>
      </c>
      <c r="N26" s="583">
        <v>28000</v>
      </c>
      <c r="O26" s="815">
        <f>SUM(N26:N27)</f>
        <v>30000</v>
      </c>
      <c r="P26" s="586" t="s">
        <v>342</v>
      </c>
      <c r="Q26" s="587">
        <v>520000</v>
      </c>
      <c r="R26" s="858">
        <f>SUM(Q26,Q27)</f>
        <v>600000</v>
      </c>
      <c r="S26" s="585"/>
      <c r="T26" s="601">
        <v>0</v>
      </c>
      <c r="U26" s="816" t="s">
        <v>90</v>
      </c>
      <c r="V26" s="592"/>
    </row>
    <row r="27" spans="1:22" ht="20.25" customHeight="1">
      <c r="A27" s="812"/>
      <c r="B27" s="814"/>
      <c r="C27" s="873"/>
      <c r="D27" s="916"/>
      <c r="E27" s="582" t="s">
        <v>343</v>
      </c>
      <c r="F27" s="565">
        <f t="shared" si="0"/>
        <v>82000</v>
      </c>
      <c r="G27" s="888"/>
      <c r="H27" s="855"/>
      <c r="I27" s="572" t="str">
        <f t="shared" si="1"/>
        <v>własne</v>
      </c>
      <c r="J27" s="583">
        <v>0</v>
      </c>
      <c r="K27" s="824"/>
      <c r="L27" s="891"/>
      <c r="M27" s="594" t="s">
        <v>343</v>
      </c>
      <c r="N27" s="583">
        <v>2000</v>
      </c>
      <c r="O27" s="824"/>
      <c r="P27" s="594" t="s">
        <v>343</v>
      </c>
      <c r="Q27" s="587">
        <v>80000</v>
      </c>
      <c r="R27" s="886"/>
      <c r="S27" s="595"/>
      <c r="T27" s="601">
        <v>0</v>
      </c>
      <c r="U27" s="827"/>
      <c r="V27" s="592"/>
    </row>
    <row r="28" spans="1:22" ht="15" customHeight="1">
      <c r="A28" s="811" t="s">
        <v>363</v>
      </c>
      <c r="B28" s="813" t="s">
        <v>364</v>
      </c>
      <c r="C28" s="920">
        <v>938610.8</v>
      </c>
      <c r="D28" s="914" t="s">
        <v>73</v>
      </c>
      <c r="E28" s="582" t="s">
        <v>342</v>
      </c>
      <c r="F28" s="565">
        <f>SUM(J28,N28,Q28)</f>
        <v>270000</v>
      </c>
      <c r="G28" s="887">
        <f>SUM(F28:F30)</f>
        <v>900000</v>
      </c>
      <c r="H28" s="894">
        <v>38610.8</v>
      </c>
      <c r="I28" s="572" t="str">
        <f t="shared" si="1"/>
        <v>kredyt</v>
      </c>
      <c r="J28" s="583">
        <v>0</v>
      </c>
      <c r="K28" s="815">
        <v>0</v>
      </c>
      <c r="L28" s="890">
        <f>F30</f>
        <v>30000</v>
      </c>
      <c r="M28" s="586" t="s">
        <v>342</v>
      </c>
      <c r="N28" s="587">
        <v>0</v>
      </c>
      <c r="O28" s="815">
        <f>SUM(N28:N30)</f>
        <v>0</v>
      </c>
      <c r="P28" s="586" t="s">
        <v>342</v>
      </c>
      <c r="Q28" s="583">
        <v>270000</v>
      </c>
      <c r="R28" s="858">
        <f>SUM(Q28:Q30)</f>
        <v>900000</v>
      </c>
      <c r="S28" s="585"/>
      <c r="T28" s="601">
        <v>0</v>
      </c>
      <c r="U28" s="816" t="s">
        <v>90</v>
      </c>
      <c r="V28" s="592"/>
    </row>
    <row r="29" spans="1:22" ht="15" customHeight="1">
      <c r="A29" s="818"/>
      <c r="B29" s="850"/>
      <c r="C29" s="921"/>
      <c r="D29" s="915"/>
      <c r="E29" s="582" t="s">
        <v>346</v>
      </c>
      <c r="F29" s="565">
        <f t="shared" si="0"/>
        <v>600000</v>
      </c>
      <c r="G29" s="893"/>
      <c r="H29" s="895"/>
      <c r="I29" s="572" t="str">
        <f t="shared" si="1"/>
        <v>pożyczka</v>
      </c>
      <c r="J29" s="583">
        <v>0</v>
      </c>
      <c r="K29" s="823"/>
      <c r="L29" s="897"/>
      <c r="M29" s="586" t="s">
        <v>346</v>
      </c>
      <c r="N29" s="587">
        <v>0</v>
      </c>
      <c r="O29" s="898"/>
      <c r="P29" s="586" t="s">
        <v>346</v>
      </c>
      <c r="Q29" s="583">
        <v>600000</v>
      </c>
      <c r="R29" s="923"/>
      <c r="S29" s="538"/>
      <c r="T29" s="601">
        <v>0</v>
      </c>
      <c r="U29" s="826"/>
      <c r="V29" s="592"/>
    </row>
    <row r="30" spans="1:22" ht="15" customHeight="1">
      <c r="A30" s="812"/>
      <c r="B30" s="814"/>
      <c r="C30" s="922"/>
      <c r="D30" s="916"/>
      <c r="E30" s="582" t="s">
        <v>343</v>
      </c>
      <c r="F30" s="565">
        <f t="shared" si="0"/>
        <v>30000</v>
      </c>
      <c r="G30" s="888"/>
      <c r="H30" s="896"/>
      <c r="I30" s="572" t="str">
        <f t="shared" si="1"/>
        <v>własne</v>
      </c>
      <c r="J30" s="583">
        <v>0</v>
      </c>
      <c r="K30" s="824"/>
      <c r="L30" s="891"/>
      <c r="M30" s="594" t="s">
        <v>343</v>
      </c>
      <c r="N30" s="587">
        <v>0</v>
      </c>
      <c r="O30" s="899"/>
      <c r="P30" s="594" t="s">
        <v>343</v>
      </c>
      <c r="Q30" s="583">
        <v>30000</v>
      </c>
      <c r="R30" s="885"/>
      <c r="S30" s="593"/>
      <c r="T30" s="601">
        <v>0</v>
      </c>
      <c r="U30" s="827"/>
      <c r="V30" s="592"/>
    </row>
    <row r="31" spans="1:22" ht="15" customHeight="1">
      <c r="A31" s="811" t="s">
        <v>365</v>
      </c>
      <c r="B31" s="813" t="s">
        <v>435</v>
      </c>
      <c r="C31" s="872">
        <v>118068</v>
      </c>
      <c r="D31" s="914" t="s">
        <v>73</v>
      </c>
      <c r="E31" s="582" t="s">
        <v>342</v>
      </c>
      <c r="F31" s="565">
        <f t="shared" si="0"/>
        <v>16000</v>
      </c>
      <c r="G31" s="887">
        <f>SUM(F31:F33)</f>
        <v>100000</v>
      </c>
      <c r="H31" s="894">
        <v>18068</v>
      </c>
      <c r="I31" s="572" t="str">
        <f>E31</f>
        <v>kredyt</v>
      </c>
      <c r="J31" s="583">
        <v>0</v>
      </c>
      <c r="K31" s="815">
        <v>0</v>
      </c>
      <c r="L31" s="890">
        <f>F33</f>
        <v>4000</v>
      </c>
      <c r="M31" s="586" t="s">
        <v>342</v>
      </c>
      <c r="N31" s="587">
        <v>0</v>
      </c>
      <c r="O31" s="815">
        <f>SUM(N31:N33)</f>
        <v>0</v>
      </c>
      <c r="P31" s="586" t="s">
        <v>342</v>
      </c>
      <c r="Q31" s="583">
        <v>16000</v>
      </c>
      <c r="R31" s="858">
        <f>SUM(Q31:Q33)</f>
        <v>100000</v>
      </c>
      <c r="S31" s="585"/>
      <c r="T31" s="601">
        <v>0</v>
      </c>
      <c r="U31" s="816" t="s">
        <v>90</v>
      </c>
      <c r="V31" s="592"/>
    </row>
    <row r="32" spans="1:22" ht="15" customHeight="1">
      <c r="A32" s="818"/>
      <c r="B32" s="850"/>
      <c r="C32" s="913"/>
      <c r="D32" s="915"/>
      <c r="E32" s="582" t="s">
        <v>346</v>
      </c>
      <c r="F32" s="565">
        <f t="shared" si="0"/>
        <v>80000</v>
      </c>
      <c r="G32" s="893"/>
      <c r="H32" s="895"/>
      <c r="I32" s="572" t="str">
        <f t="shared" si="1"/>
        <v>pożyczka</v>
      </c>
      <c r="J32" s="583">
        <v>0</v>
      </c>
      <c r="K32" s="823"/>
      <c r="L32" s="897"/>
      <c r="M32" s="586" t="s">
        <v>346</v>
      </c>
      <c r="N32" s="587">
        <v>0</v>
      </c>
      <c r="O32" s="898"/>
      <c r="P32" s="586" t="s">
        <v>346</v>
      </c>
      <c r="Q32" s="583">
        <v>80000</v>
      </c>
      <c r="R32" s="923"/>
      <c r="S32" s="538"/>
      <c r="T32" s="601">
        <v>0</v>
      </c>
      <c r="U32" s="826"/>
      <c r="V32" s="592"/>
    </row>
    <row r="33" spans="1:22" ht="14.25" customHeight="1" thickBot="1">
      <c r="A33" s="812"/>
      <c r="B33" s="814"/>
      <c r="C33" s="873"/>
      <c r="D33" s="916"/>
      <c r="E33" s="605" t="s">
        <v>343</v>
      </c>
      <c r="F33" s="606">
        <f t="shared" si="0"/>
        <v>4000</v>
      </c>
      <c r="G33" s="888"/>
      <c r="H33" s="896"/>
      <c r="I33" s="572" t="str">
        <f t="shared" si="1"/>
        <v>własne</v>
      </c>
      <c r="J33" s="607">
        <v>0</v>
      </c>
      <c r="K33" s="824"/>
      <c r="L33" s="891"/>
      <c r="M33" s="594" t="s">
        <v>343</v>
      </c>
      <c r="N33" s="608">
        <v>0</v>
      </c>
      <c r="O33" s="899"/>
      <c r="P33" s="594" t="s">
        <v>343</v>
      </c>
      <c r="Q33" s="607">
        <v>4000</v>
      </c>
      <c r="R33" s="885"/>
      <c r="S33" s="538"/>
      <c r="T33" s="609">
        <v>0</v>
      </c>
      <c r="U33" s="827"/>
      <c r="V33" s="592"/>
    </row>
    <row r="34" spans="1:22" ht="37.5" customHeight="1" thickBot="1">
      <c r="A34" s="552" t="s">
        <v>334</v>
      </c>
      <c r="B34" s="553" t="s">
        <v>71</v>
      </c>
      <c r="C34" s="554" t="s">
        <v>72</v>
      </c>
      <c r="D34" s="834" t="s">
        <v>335</v>
      </c>
      <c r="E34" s="835"/>
      <c r="F34" s="555"/>
      <c r="G34" s="555" t="s">
        <v>72</v>
      </c>
      <c r="H34" s="556" t="s">
        <v>336</v>
      </c>
      <c r="I34" s="557" t="s">
        <v>337</v>
      </c>
      <c r="J34" s="558" t="s">
        <v>338</v>
      </c>
      <c r="K34" s="556" t="s">
        <v>428</v>
      </c>
      <c r="L34" s="557" t="s">
        <v>339</v>
      </c>
      <c r="M34" s="836" t="s">
        <v>338</v>
      </c>
      <c r="N34" s="836"/>
      <c r="O34" s="556" t="s">
        <v>429</v>
      </c>
      <c r="P34" s="836" t="s">
        <v>338</v>
      </c>
      <c r="Q34" s="836"/>
      <c r="R34" s="559" t="s">
        <v>430</v>
      </c>
      <c r="S34" s="560" t="s">
        <v>338</v>
      </c>
      <c r="T34" s="561" t="s">
        <v>431</v>
      </c>
      <c r="U34" s="562" t="s">
        <v>432</v>
      </c>
      <c r="V34" s="563"/>
    </row>
    <row r="35" spans="1:22" ht="15" customHeight="1">
      <c r="A35" s="811" t="s">
        <v>366</v>
      </c>
      <c r="B35" s="813" t="s">
        <v>367</v>
      </c>
      <c r="C35" s="872">
        <f>G35</f>
        <v>50000</v>
      </c>
      <c r="D35" s="892" t="s">
        <v>73</v>
      </c>
      <c r="E35" s="610" t="s">
        <v>342</v>
      </c>
      <c r="F35" s="606">
        <f t="shared" si="0"/>
        <v>45900</v>
      </c>
      <c r="G35" s="887">
        <f>SUM(F35:F36)</f>
        <v>50000</v>
      </c>
      <c r="H35" s="889">
        <v>0</v>
      </c>
      <c r="I35" s="572" t="str">
        <f t="shared" si="1"/>
        <v>kredyt</v>
      </c>
      <c r="J35" s="611">
        <v>0</v>
      </c>
      <c r="K35" s="815">
        <v>0</v>
      </c>
      <c r="L35" s="890">
        <f>F36</f>
        <v>4100</v>
      </c>
      <c r="M35" s="586" t="s">
        <v>342</v>
      </c>
      <c r="N35" s="612">
        <v>0</v>
      </c>
      <c r="O35" s="815">
        <f>SUM(N35:N36)</f>
        <v>0</v>
      </c>
      <c r="P35" s="586" t="s">
        <v>342</v>
      </c>
      <c r="Q35" s="611">
        <v>45900</v>
      </c>
      <c r="R35" s="858">
        <f>SUM(Q35:Q36)</f>
        <v>50000</v>
      </c>
      <c r="S35" s="538"/>
      <c r="T35" s="613">
        <v>0</v>
      </c>
      <c r="U35" s="816" t="s">
        <v>90</v>
      </c>
      <c r="V35" s="592"/>
    </row>
    <row r="36" spans="1:22" ht="15" customHeight="1">
      <c r="A36" s="812"/>
      <c r="B36" s="814"/>
      <c r="C36" s="873"/>
      <c r="D36" s="869"/>
      <c r="E36" s="582" t="s">
        <v>343</v>
      </c>
      <c r="F36" s="565">
        <f t="shared" si="0"/>
        <v>4100</v>
      </c>
      <c r="G36" s="888"/>
      <c r="H36" s="855"/>
      <c r="I36" s="572" t="str">
        <f t="shared" si="1"/>
        <v>własne</v>
      </c>
      <c r="J36" s="583">
        <v>0</v>
      </c>
      <c r="K36" s="824"/>
      <c r="L36" s="891"/>
      <c r="M36" s="594" t="s">
        <v>343</v>
      </c>
      <c r="N36" s="587">
        <v>0</v>
      </c>
      <c r="O36" s="899"/>
      <c r="P36" s="594" t="s">
        <v>343</v>
      </c>
      <c r="Q36" s="583">
        <v>4100</v>
      </c>
      <c r="R36" s="885"/>
      <c r="S36" s="593"/>
      <c r="T36" s="601">
        <v>0</v>
      </c>
      <c r="U36" s="827"/>
      <c r="V36" s="592"/>
    </row>
    <row r="37" spans="1:22" s="368" customFormat="1" ht="15" customHeight="1">
      <c r="A37" s="870" t="s">
        <v>368</v>
      </c>
      <c r="B37" s="813" t="s">
        <v>369</v>
      </c>
      <c r="C37" s="872">
        <f>G37</f>
        <v>2065000</v>
      </c>
      <c r="D37" s="869" t="s">
        <v>73</v>
      </c>
      <c r="E37" s="582" t="s">
        <v>342</v>
      </c>
      <c r="F37" s="565">
        <f>SUM(J37,N37,Q37)</f>
        <v>1969150</v>
      </c>
      <c r="G37" s="887">
        <f>SUM(F37:F38)</f>
        <v>2065000</v>
      </c>
      <c r="H37" s="889">
        <v>0</v>
      </c>
      <c r="I37" s="572" t="str">
        <f t="shared" si="1"/>
        <v>kredyt</v>
      </c>
      <c r="J37" s="583">
        <v>969150</v>
      </c>
      <c r="K37" s="815">
        <f>SUM(J37,J38)</f>
        <v>1065000</v>
      </c>
      <c r="L37" s="890">
        <f>F38</f>
        <v>95850</v>
      </c>
      <c r="M37" s="586" t="s">
        <v>342</v>
      </c>
      <c r="N37" s="587">
        <v>1000000</v>
      </c>
      <c r="O37" s="815">
        <f>SUM(N37:N38)</f>
        <v>1000000</v>
      </c>
      <c r="P37" s="586" t="s">
        <v>342</v>
      </c>
      <c r="Q37" s="587">
        <v>0</v>
      </c>
      <c r="R37" s="858">
        <f>SUM(Q37:Q38)</f>
        <v>0</v>
      </c>
      <c r="S37" s="585"/>
      <c r="T37" s="601">
        <v>0</v>
      </c>
      <c r="U37" s="816" t="s">
        <v>90</v>
      </c>
      <c r="V37" s="592"/>
    </row>
    <row r="38" spans="1:22" s="368" customFormat="1" ht="18.75" customHeight="1">
      <c r="A38" s="871"/>
      <c r="B38" s="814"/>
      <c r="C38" s="873"/>
      <c r="D38" s="869"/>
      <c r="E38" s="616" t="s">
        <v>343</v>
      </c>
      <c r="F38" s="565">
        <f t="shared" si="0"/>
        <v>95850</v>
      </c>
      <c r="G38" s="888"/>
      <c r="H38" s="855"/>
      <c r="I38" s="572" t="str">
        <f t="shared" si="1"/>
        <v>własne</v>
      </c>
      <c r="J38" s="583">
        <v>95850</v>
      </c>
      <c r="K38" s="824"/>
      <c r="L38" s="891"/>
      <c r="M38" s="586" t="s">
        <v>343</v>
      </c>
      <c r="N38" s="587">
        <v>0</v>
      </c>
      <c r="O38" s="824"/>
      <c r="P38" s="586" t="s">
        <v>343</v>
      </c>
      <c r="Q38" s="587">
        <v>0</v>
      </c>
      <c r="R38" s="886"/>
      <c r="S38" s="595"/>
      <c r="T38" s="601">
        <v>0</v>
      </c>
      <c r="U38" s="827"/>
      <c r="V38" s="592"/>
    </row>
    <row r="39" spans="1:22" ht="42.75" customHeight="1">
      <c r="A39" s="596" t="s">
        <v>370</v>
      </c>
      <c r="B39" s="597" t="s">
        <v>371</v>
      </c>
      <c r="C39" s="598">
        <f>G39</f>
        <v>80000</v>
      </c>
      <c r="D39" s="614" t="s">
        <v>90</v>
      </c>
      <c r="E39" s="616"/>
      <c r="F39" s="565">
        <f t="shared" si="0"/>
        <v>80000</v>
      </c>
      <c r="G39" s="617">
        <v>80000</v>
      </c>
      <c r="H39" s="590">
        <v>0</v>
      </c>
      <c r="I39" s="572">
        <f t="shared" si="1"/>
        <v>0</v>
      </c>
      <c r="J39" s="583">
        <v>0</v>
      </c>
      <c r="K39" s="618">
        <v>0</v>
      </c>
      <c r="L39" s="619"/>
      <c r="M39" s="586" t="s">
        <v>343</v>
      </c>
      <c r="N39" s="587">
        <v>0</v>
      </c>
      <c r="O39" s="618">
        <f>SUM(N39)</f>
        <v>0</v>
      </c>
      <c r="P39" s="586" t="s">
        <v>343</v>
      </c>
      <c r="Q39" s="583">
        <v>80000</v>
      </c>
      <c r="R39" s="620">
        <f>SUM(Q39)</f>
        <v>80000</v>
      </c>
      <c r="S39" s="619"/>
      <c r="T39" s="601">
        <v>0</v>
      </c>
      <c r="U39" s="621" t="s">
        <v>90</v>
      </c>
      <c r="V39" s="592"/>
    </row>
    <row r="40" spans="1:22" ht="31.5" customHeight="1">
      <c r="A40" s="596" t="s">
        <v>372</v>
      </c>
      <c r="B40" s="597" t="s">
        <v>373</v>
      </c>
      <c r="C40" s="598">
        <f>G40</f>
        <v>140000</v>
      </c>
      <c r="D40" s="614" t="s">
        <v>90</v>
      </c>
      <c r="E40" s="616"/>
      <c r="F40" s="565">
        <f t="shared" si="0"/>
        <v>140000</v>
      </c>
      <c r="G40" s="617">
        <v>140000</v>
      </c>
      <c r="H40" s="590">
        <v>0</v>
      </c>
      <c r="I40" s="572">
        <f>E40</f>
        <v>0</v>
      </c>
      <c r="J40" s="583">
        <v>140000</v>
      </c>
      <c r="K40" s="618">
        <f>SUM(J40)</f>
        <v>140000</v>
      </c>
      <c r="L40" s="619"/>
      <c r="M40" s="586" t="s">
        <v>343</v>
      </c>
      <c r="N40" s="587">
        <v>0</v>
      </c>
      <c r="O40" s="618">
        <f>SUM(N40)</f>
        <v>0</v>
      </c>
      <c r="P40" s="586" t="s">
        <v>343</v>
      </c>
      <c r="Q40" s="622">
        <v>0</v>
      </c>
      <c r="R40" s="619">
        <f>SUM(Q40)</f>
        <v>0</v>
      </c>
      <c r="S40" s="619"/>
      <c r="T40" s="601">
        <v>0</v>
      </c>
      <c r="U40" s="621" t="s">
        <v>90</v>
      </c>
      <c r="V40" s="592"/>
    </row>
    <row r="41" spans="1:22" ht="34.5" customHeight="1">
      <c r="A41" s="596" t="s">
        <v>374</v>
      </c>
      <c r="B41" s="597" t="s">
        <v>436</v>
      </c>
      <c r="C41" s="598">
        <v>3640000</v>
      </c>
      <c r="D41" s="614" t="s">
        <v>90</v>
      </c>
      <c r="E41" s="616"/>
      <c r="F41" s="565">
        <f t="shared" si="0"/>
        <v>920000</v>
      </c>
      <c r="G41" s="617">
        <v>240000</v>
      </c>
      <c r="H41" s="590">
        <v>0</v>
      </c>
      <c r="I41" s="572">
        <f t="shared" si="1"/>
        <v>0</v>
      </c>
      <c r="J41" s="583">
        <v>240000</v>
      </c>
      <c r="K41" s="618">
        <f>SUM(J41)</f>
        <v>240000</v>
      </c>
      <c r="L41" s="619"/>
      <c r="M41" s="586" t="s">
        <v>343</v>
      </c>
      <c r="N41" s="587">
        <v>340000</v>
      </c>
      <c r="O41" s="618">
        <f>SUM(N41)</f>
        <v>340000</v>
      </c>
      <c r="P41" s="586" t="s">
        <v>343</v>
      </c>
      <c r="Q41" s="622">
        <v>340000</v>
      </c>
      <c r="R41" s="619">
        <f>SUM(Q41)</f>
        <v>340000</v>
      </c>
      <c r="S41" s="619"/>
      <c r="T41" s="601">
        <v>2720000</v>
      </c>
      <c r="U41" s="621" t="s">
        <v>90</v>
      </c>
      <c r="V41" s="592"/>
    </row>
    <row r="42" spans="1:22" s="368" customFormat="1" ht="14.25" customHeight="1">
      <c r="A42" s="870" t="s">
        <v>375</v>
      </c>
      <c r="B42" s="813" t="s">
        <v>376</v>
      </c>
      <c r="C42" s="872">
        <v>30033000</v>
      </c>
      <c r="D42" s="884" t="s">
        <v>73</v>
      </c>
      <c r="E42" s="616" t="s">
        <v>342</v>
      </c>
      <c r="F42" s="565">
        <f>SUM(H42,K42,O42,R42)</f>
        <v>5000000</v>
      </c>
      <c r="G42" s="617"/>
      <c r="H42" s="601">
        <v>0</v>
      </c>
      <c r="I42" s="572"/>
      <c r="J42" s="583">
        <v>0</v>
      </c>
      <c r="K42" s="815">
        <f>SUM(J42,J43)</f>
        <v>0</v>
      </c>
      <c r="L42" s="619"/>
      <c r="M42" s="586"/>
      <c r="N42" s="587">
        <v>960000</v>
      </c>
      <c r="O42" s="815">
        <f>SUM(N42:N43)</f>
        <v>1000000</v>
      </c>
      <c r="P42" s="586"/>
      <c r="Q42" s="622">
        <v>3800000</v>
      </c>
      <c r="R42" s="858">
        <f>SUM(Q42:Q43)</f>
        <v>4000000</v>
      </c>
      <c r="S42" s="585"/>
      <c r="T42" s="601">
        <v>20000000</v>
      </c>
      <c r="U42" s="816" t="s">
        <v>90</v>
      </c>
      <c r="V42" s="592"/>
    </row>
    <row r="43" spans="1:22" s="368" customFormat="1" ht="23.25" customHeight="1">
      <c r="A43" s="871"/>
      <c r="B43" s="814"/>
      <c r="C43" s="873"/>
      <c r="D43" s="884"/>
      <c r="E43" s="616" t="s">
        <v>343</v>
      </c>
      <c r="F43" s="565">
        <f>SUM(H43,K43,O43,R43)</f>
        <v>33000</v>
      </c>
      <c r="G43" s="617"/>
      <c r="H43" s="601">
        <v>33000</v>
      </c>
      <c r="I43" s="572"/>
      <c r="J43" s="583">
        <v>0</v>
      </c>
      <c r="K43" s="824"/>
      <c r="L43" s="619"/>
      <c r="M43" s="586"/>
      <c r="N43" s="587">
        <v>40000</v>
      </c>
      <c r="O43" s="824"/>
      <c r="P43" s="586"/>
      <c r="Q43" s="622">
        <v>200000</v>
      </c>
      <c r="R43" s="885"/>
      <c r="S43" s="593"/>
      <c r="T43" s="601">
        <v>5000000</v>
      </c>
      <c r="U43" s="827"/>
      <c r="V43" s="592"/>
    </row>
    <row r="44" spans="1:22" s="368" customFormat="1" ht="52.5" customHeight="1">
      <c r="A44" s="615" t="s">
        <v>377</v>
      </c>
      <c r="B44" s="579" t="s">
        <v>378</v>
      </c>
      <c r="C44" s="580">
        <v>3100000</v>
      </c>
      <c r="D44" s="623" t="s">
        <v>73</v>
      </c>
      <c r="E44" s="616" t="s">
        <v>343</v>
      </c>
      <c r="F44" s="565">
        <f>SUM(K44,O44,R44)</f>
        <v>400000</v>
      </c>
      <c r="G44" s="617"/>
      <c r="H44" s="601">
        <v>0</v>
      </c>
      <c r="I44" s="572"/>
      <c r="J44" s="583">
        <v>0</v>
      </c>
      <c r="K44" s="618">
        <f>SUM(J44)</f>
        <v>0</v>
      </c>
      <c r="L44" s="618">
        <f>SUM(K44)</f>
        <v>0</v>
      </c>
      <c r="M44" s="618">
        <f>SUM(L44)</f>
        <v>0</v>
      </c>
      <c r="N44" s="583">
        <v>200000</v>
      </c>
      <c r="O44" s="618">
        <f>SUM(N44)</f>
        <v>200000</v>
      </c>
      <c r="P44" s="618">
        <f>SUM(O44)</f>
        <v>200000</v>
      </c>
      <c r="Q44" s="583">
        <v>200000</v>
      </c>
      <c r="R44" s="620">
        <f>SUM(Q44)</f>
        <v>200000</v>
      </c>
      <c r="S44" s="585"/>
      <c r="T44" s="601">
        <v>2700000</v>
      </c>
      <c r="U44" s="591" t="s">
        <v>89</v>
      </c>
      <c r="V44" s="592"/>
    </row>
    <row r="45" spans="1:22" ht="25.5" customHeight="1">
      <c r="A45" s="596" t="s">
        <v>379</v>
      </c>
      <c r="B45" s="597" t="s">
        <v>380</v>
      </c>
      <c r="C45" s="598">
        <v>260000</v>
      </c>
      <c r="D45" s="614" t="s">
        <v>73</v>
      </c>
      <c r="E45" s="616" t="s">
        <v>343</v>
      </c>
      <c r="F45" s="565">
        <f>SUM(J45,N45,Q45)</f>
        <v>260000</v>
      </c>
      <c r="G45" s="617">
        <v>180000</v>
      </c>
      <c r="H45" s="590">
        <v>0</v>
      </c>
      <c r="I45" s="572" t="str">
        <f t="shared" si="1"/>
        <v>własne</v>
      </c>
      <c r="J45" s="583">
        <v>100000</v>
      </c>
      <c r="K45" s="618">
        <f>SUM(J45)</f>
        <v>100000</v>
      </c>
      <c r="L45" s="619"/>
      <c r="M45" s="586" t="s">
        <v>343</v>
      </c>
      <c r="N45" s="587">
        <v>80000</v>
      </c>
      <c r="O45" s="618">
        <f>SUM(N45)</f>
        <v>80000</v>
      </c>
      <c r="P45" s="586" t="s">
        <v>343</v>
      </c>
      <c r="Q45" s="622">
        <v>80000</v>
      </c>
      <c r="R45" s="619">
        <f>SUM(Q45)</f>
        <v>80000</v>
      </c>
      <c r="S45" s="619"/>
      <c r="T45" s="601">
        <v>0</v>
      </c>
      <c r="U45" s="621" t="s">
        <v>381</v>
      </c>
      <c r="V45" s="592"/>
    </row>
    <row r="46" spans="1:22" ht="35.25" customHeight="1">
      <c r="A46" s="596" t="s">
        <v>382</v>
      </c>
      <c r="B46" s="579" t="s">
        <v>383</v>
      </c>
      <c r="C46" s="598">
        <f>G46</f>
        <v>50000</v>
      </c>
      <c r="D46" s="614" t="s">
        <v>73</v>
      </c>
      <c r="E46" s="582" t="s">
        <v>343</v>
      </c>
      <c r="F46" s="565">
        <f t="shared" si="0"/>
        <v>50000</v>
      </c>
      <c r="G46" s="617">
        <v>50000</v>
      </c>
      <c r="H46" s="590">
        <v>0</v>
      </c>
      <c r="I46" s="572" t="str">
        <f t="shared" si="1"/>
        <v>własne</v>
      </c>
      <c r="J46" s="583">
        <v>0</v>
      </c>
      <c r="K46" s="618">
        <f>SUM(J46)</f>
        <v>0</v>
      </c>
      <c r="L46" s="619"/>
      <c r="M46" s="624" t="s">
        <v>343</v>
      </c>
      <c r="N46" s="587">
        <v>50000</v>
      </c>
      <c r="O46" s="618">
        <f>SUM(N46)</f>
        <v>50000</v>
      </c>
      <c r="P46" s="624" t="s">
        <v>343</v>
      </c>
      <c r="Q46" s="622">
        <v>0</v>
      </c>
      <c r="R46" s="619">
        <f>SUM(Q46)</f>
        <v>0</v>
      </c>
      <c r="S46" s="619"/>
      <c r="T46" s="601">
        <v>0</v>
      </c>
      <c r="U46" s="621" t="s">
        <v>381</v>
      </c>
      <c r="V46" s="592"/>
    </row>
    <row r="47" spans="1:22" s="368" customFormat="1" ht="15" customHeight="1">
      <c r="A47" s="870" t="s">
        <v>384</v>
      </c>
      <c r="B47" s="813" t="s">
        <v>385</v>
      </c>
      <c r="C47" s="820">
        <f>SUM(H51,H50,H49,H48,K47)</f>
        <v>4400000</v>
      </c>
      <c r="D47" s="924" t="s">
        <v>101</v>
      </c>
      <c r="E47" s="925"/>
      <c r="F47" s="565">
        <f>SUM(F48:F51)</f>
        <v>4400000</v>
      </c>
      <c r="G47" s="926">
        <f>SUM(H47:K47)</f>
        <v>8740000</v>
      </c>
      <c r="H47" s="577">
        <f>SUM(H48:H51)</f>
        <v>60000</v>
      </c>
      <c r="I47" s="572"/>
      <c r="J47" s="573">
        <f>SUM(J48:J51)</f>
        <v>4340000</v>
      </c>
      <c r="K47" s="877">
        <f>SUM(J48:J51)</f>
        <v>4340000</v>
      </c>
      <c r="L47" s="874">
        <f>F48</f>
        <v>230000</v>
      </c>
      <c r="M47" s="627"/>
      <c r="N47" s="576">
        <v>0</v>
      </c>
      <c r="O47" s="877">
        <f>SUM(N47,N51)</f>
        <v>0</v>
      </c>
      <c r="P47" s="628"/>
      <c r="Q47" s="629">
        <v>0</v>
      </c>
      <c r="R47" s="880">
        <v>0</v>
      </c>
      <c r="S47" s="572"/>
      <c r="T47" s="630">
        <v>0</v>
      </c>
      <c r="U47" s="866" t="s">
        <v>386</v>
      </c>
      <c r="V47" s="384"/>
    </row>
    <row r="48" spans="1:22" s="368" customFormat="1" ht="15" customHeight="1">
      <c r="A48" s="883"/>
      <c r="B48" s="850"/>
      <c r="C48" s="852"/>
      <c r="D48" s="869" t="s">
        <v>73</v>
      </c>
      <c r="E48" s="616" t="s">
        <v>343</v>
      </c>
      <c r="F48" s="565">
        <f>SUM(H48,J48,N48,Q48)</f>
        <v>230000</v>
      </c>
      <c r="G48" s="927"/>
      <c r="H48" s="577">
        <v>0</v>
      </c>
      <c r="I48" s="572" t="str">
        <f t="shared" si="1"/>
        <v>własne</v>
      </c>
      <c r="J48" s="573">
        <v>230000</v>
      </c>
      <c r="K48" s="901"/>
      <c r="L48" s="875"/>
      <c r="M48" s="631" t="s">
        <v>343</v>
      </c>
      <c r="N48" s="576">
        <v>0</v>
      </c>
      <c r="O48" s="878"/>
      <c r="P48" s="631" t="s">
        <v>343</v>
      </c>
      <c r="Q48" s="629">
        <v>0</v>
      </c>
      <c r="R48" s="881"/>
      <c r="S48" s="566"/>
      <c r="T48" s="630">
        <v>0</v>
      </c>
      <c r="U48" s="867"/>
      <c r="V48" s="384"/>
    </row>
    <row r="49" spans="1:22" s="368" customFormat="1" ht="15" customHeight="1">
      <c r="A49" s="883"/>
      <c r="B49" s="850"/>
      <c r="C49" s="852"/>
      <c r="D49" s="869"/>
      <c r="E49" s="632" t="s">
        <v>342</v>
      </c>
      <c r="F49" s="565">
        <f>SUM(H49,J49,N49,Q49)</f>
        <v>3230080</v>
      </c>
      <c r="G49" s="927"/>
      <c r="H49" s="577">
        <v>0</v>
      </c>
      <c r="I49" s="572" t="str">
        <f t="shared" si="1"/>
        <v>kredyt</v>
      </c>
      <c r="J49" s="573">
        <v>3230080</v>
      </c>
      <c r="K49" s="901"/>
      <c r="L49" s="875"/>
      <c r="M49" s="568" t="s">
        <v>342</v>
      </c>
      <c r="N49" s="576">
        <v>0</v>
      </c>
      <c r="O49" s="878"/>
      <c r="P49" s="568" t="s">
        <v>342</v>
      </c>
      <c r="Q49" s="629">
        <v>0</v>
      </c>
      <c r="R49" s="881"/>
      <c r="S49" s="566"/>
      <c r="T49" s="630">
        <v>0</v>
      </c>
      <c r="U49" s="867"/>
      <c r="V49" s="384"/>
    </row>
    <row r="50" spans="1:22" s="368" customFormat="1" ht="15" customHeight="1">
      <c r="A50" s="883"/>
      <c r="B50" s="850"/>
      <c r="C50" s="852"/>
      <c r="D50" s="869"/>
      <c r="E50" s="632" t="s">
        <v>346</v>
      </c>
      <c r="F50" s="565">
        <f>SUM(H50,J50,N50,Q50)</f>
        <v>799920</v>
      </c>
      <c r="G50" s="927"/>
      <c r="H50" s="577">
        <v>60000</v>
      </c>
      <c r="I50" s="572" t="str">
        <f t="shared" si="1"/>
        <v>pożyczka</v>
      </c>
      <c r="J50" s="573">
        <v>739920</v>
      </c>
      <c r="K50" s="901"/>
      <c r="L50" s="875"/>
      <c r="M50" s="633" t="s">
        <v>346</v>
      </c>
      <c r="N50" s="576">
        <v>0</v>
      </c>
      <c r="O50" s="878"/>
      <c r="P50" s="633" t="s">
        <v>346</v>
      </c>
      <c r="Q50" s="629">
        <v>0</v>
      </c>
      <c r="R50" s="881"/>
      <c r="S50" s="566"/>
      <c r="T50" s="630">
        <v>0</v>
      </c>
      <c r="U50" s="867"/>
      <c r="V50" s="384"/>
    </row>
    <row r="51" spans="1:22" s="368" customFormat="1" ht="29.25" customHeight="1">
      <c r="A51" s="871"/>
      <c r="B51" s="814"/>
      <c r="C51" s="821"/>
      <c r="D51" s="634" t="s">
        <v>387</v>
      </c>
      <c r="E51" s="632"/>
      <c r="F51" s="565">
        <f>SUM(H51,J51,N51,Q51)</f>
        <v>140000</v>
      </c>
      <c r="G51" s="928"/>
      <c r="H51" s="577">
        <v>0</v>
      </c>
      <c r="I51" s="572">
        <f t="shared" si="1"/>
        <v>0</v>
      </c>
      <c r="J51" s="573">
        <v>140000</v>
      </c>
      <c r="K51" s="902"/>
      <c r="L51" s="876"/>
      <c r="M51" s="635" t="s">
        <v>388</v>
      </c>
      <c r="N51" s="576">
        <v>0</v>
      </c>
      <c r="O51" s="879"/>
      <c r="P51" s="635" t="s">
        <v>388</v>
      </c>
      <c r="Q51" s="629">
        <v>0</v>
      </c>
      <c r="R51" s="882"/>
      <c r="S51" s="636"/>
      <c r="T51" s="630">
        <v>0</v>
      </c>
      <c r="U51" s="868"/>
      <c r="V51" s="384"/>
    </row>
    <row r="52" spans="1:22" s="368" customFormat="1" ht="42" customHeight="1">
      <c r="A52" s="870" t="s">
        <v>389</v>
      </c>
      <c r="B52" s="813" t="s">
        <v>390</v>
      </c>
      <c r="C52" s="872">
        <v>8979021</v>
      </c>
      <c r="D52" s="614" t="s">
        <v>89</v>
      </c>
      <c r="E52" s="582"/>
      <c r="F52" s="565">
        <v>8400000</v>
      </c>
      <c r="G52" s="617">
        <v>8400000</v>
      </c>
      <c r="H52" s="637">
        <v>579021</v>
      </c>
      <c r="I52" s="572">
        <f t="shared" si="1"/>
        <v>0</v>
      </c>
      <c r="J52" s="583">
        <v>600000</v>
      </c>
      <c r="K52" s="618">
        <f>SUM(J52)</f>
        <v>600000</v>
      </c>
      <c r="L52" s="619"/>
      <c r="M52" s="638" t="s">
        <v>343</v>
      </c>
      <c r="N52" s="587">
        <v>700000</v>
      </c>
      <c r="O52" s="618">
        <f>SUM(N52)</f>
        <v>700000</v>
      </c>
      <c r="P52" s="638" t="s">
        <v>343</v>
      </c>
      <c r="Q52" s="587">
        <v>700000</v>
      </c>
      <c r="R52" s="620">
        <f>SUM(Q52)</f>
        <v>700000</v>
      </c>
      <c r="S52" s="619"/>
      <c r="T52" s="601">
        <v>900000</v>
      </c>
      <c r="U52" s="816" t="s">
        <v>89</v>
      </c>
      <c r="V52" s="386"/>
    </row>
    <row r="53" spans="1:22" s="368" customFormat="1" ht="21.75" customHeight="1">
      <c r="A53" s="871"/>
      <c r="B53" s="814"/>
      <c r="C53" s="873"/>
      <c r="D53" s="581" t="s">
        <v>437</v>
      </c>
      <c r="E53" s="639"/>
      <c r="F53" s="565"/>
      <c r="G53" s="617"/>
      <c r="H53" s="637">
        <v>0</v>
      </c>
      <c r="I53" s="572"/>
      <c r="J53" s="640">
        <v>644000</v>
      </c>
      <c r="K53" s="618">
        <f>SUM(J53)</f>
        <v>644000</v>
      </c>
      <c r="L53" s="619"/>
      <c r="M53" s="638"/>
      <c r="N53" s="641">
        <v>1300000</v>
      </c>
      <c r="O53" s="618">
        <f>SUM(N53)</f>
        <v>1300000</v>
      </c>
      <c r="P53" s="638"/>
      <c r="Q53" s="641">
        <v>1700000</v>
      </c>
      <c r="R53" s="620">
        <f>SUM(Q53)</f>
        <v>1700000</v>
      </c>
      <c r="S53" s="619"/>
      <c r="T53" s="642">
        <v>1856000</v>
      </c>
      <c r="U53" s="827"/>
      <c r="V53" s="386"/>
    </row>
    <row r="54" spans="1:22" ht="39" customHeight="1" thickBot="1">
      <c r="A54" s="596" t="s">
        <v>391</v>
      </c>
      <c r="B54" s="597" t="s">
        <v>392</v>
      </c>
      <c r="C54" s="643">
        <f>SUM(K54,O54,R54)</f>
        <v>100000</v>
      </c>
      <c r="D54" s="644" t="s">
        <v>89</v>
      </c>
      <c r="E54" s="605"/>
      <c r="F54" s="606">
        <f t="shared" si="0"/>
        <v>100000</v>
      </c>
      <c r="G54" s="645">
        <v>100000</v>
      </c>
      <c r="H54" s="590">
        <v>0</v>
      </c>
      <c r="I54" s="572">
        <f t="shared" si="1"/>
        <v>0</v>
      </c>
      <c r="J54" s="607">
        <v>0</v>
      </c>
      <c r="K54" s="618">
        <f>SUM(J54)</f>
        <v>0</v>
      </c>
      <c r="L54" s="646"/>
      <c r="M54" s="586" t="s">
        <v>343</v>
      </c>
      <c r="N54" s="647">
        <v>100000</v>
      </c>
      <c r="O54" s="618">
        <f>SUM(N54)</f>
        <v>100000</v>
      </c>
      <c r="P54" s="586" t="s">
        <v>343</v>
      </c>
      <c r="Q54" s="608">
        <v>0</v>
      </c>
      <c r="R54" s="620">
        <f>SUM(Q54)</f>
        <v>0</v>
      </c>
      <c r="S54" s="619"/>
      <c r="T54" s="609">
        <v>0</v>
      </c>
      <c r="U54" s="621" t="s">
        <v>89</v>
      </c>
      <c r="V54" s="648"/>
    </row>
    <row r="55" spans="1:22" ht="37.5" customHeight="1" thickBot="1">
      <c r="A55" s="552" t="s">
        <v>334</v>
      </c>
      <c r="B55" s="553" t="s">
        <v>71</v>
      </c>
      <c r="C55" s="554" t="s">
        <v>72</v>
      </c>
      <c r="D55" s="834" t="s">
        <v>335</v>
      </c>
      <c r="E55" s="835"/>
      <c r="F55" s="555"/>
      <c r="G55" s="555" t="s">
        <v>72</v>
      </c>
      <c r="H55" s="556" t="s">
        <v>336</v>
      </c>
      <c r="I55" s="557" t="s">
        <v>337</v>
      </c>
      <c r="J55" s="558" t="s">
        <v>338</v>
      </c>
      <c r="K55" s="556" t="s">
        <v>428</v>
      </c>
      <c r="L55" s="557" t="s">
        <v>339</v>
      </c>
      <c r="M55" s="836" t="s">
        <v>338</v>
      </c>
      <c r="N55" s="836"/>
      <c r="O55" s="556" t="s">
        <v>429</v>
      </c>
      <c r="P55" s="836" t="s">
        <v>338</v>
      </c>
      <c r="Q55" s="836"/>
      <c r="R55" s="559" t="s">
        <v>430</v>
      </c>
      <c r="S55" s="560" t="s">
        <v>338</v>
      </c>
      <c r="T55" s="561" t="s">
        <v>431</v>
      </c>
      <c r="U55" s="649" t="s">
        <v>432</v>
      </c>
      <c r="V55" s="563"/>
    </row>
    <row r="56" spans="1:22" ht="27" customHeight="1">
      <c r="A56" s="596" t="s">
        <v>393</v>
      </c>
      <c r="B56" s="597" t="s">
        <v>394</v>
      </c>
      <c r="C56" s="643">
        <f>SUM(K56,O56,R56)</f>
        <v>40000</v>
      </c>
      <c r="D56" s="614" t="s">
        <v>89</v>
      </c>
      <c r="E56" s="582"/>
      <c r="F56" s="606">
        <f t="shared" si="0"/>
        <v>40000</v>
      </c>
      <c r="G56" s="645">
        <v>40000</v>
      </c>
      <c r="H56" s="590">
        <v>0</v>
      </c>
      <c r="I56" s="572">
        <f t="shared" si="1"/>
        <v>0</v>
      </c>
      <c r="J56" s="583">
        <v>40000</v>
      </c>
      <c r="K56" s="618">
        <f aca="true" t="shared" si="2" ref="K56:K61">SUM(J56)</f>
        <v>40000</v>
      </c>
      <c r="L56" s="646"/>
      <c r="M56" s="586" t="s">
        <v>343</v>
      </c>
      <c r="N56" s="576">
        <v>0</v>
      </c>
      <c r="O56" s="618">
        <f aca="true" t="shared" si="3" ref="O56:O61">SUM(N56)</f>
        <v>0</v>
      </c>
      <c r="P56" s="586" t="s">
        <v>343</v>
      </c>
      <c r="Q56" s="587">
        <v>0</v>
      </c>
      <c r="R56" s="620">
        <f aca="true" t="shared" si="4" ref="R56:R61">SUM(Q56)</f>
        <v>0</v>
      </c>
      <c r="S56" s="619"/>
      <c r="T56" s="601">
        <v>0</v>
      </c>
      <c r="U56" s="650" t="s">
        <v>89</v>
      </c>
      <c r="V56" s="7"/>
    </row>
    <row r="57" spans="1:22" ht="27" customHeight="1">
      <c r="A57" s="596" t="s">
        <v>395</v>
      </c>
      <c r="B57" s="597" t="s">
        <v>396</v>
      </c>
      <c r="C57" s="643">
        <f>SUM(F57)</f>
        <v>215000</v>
      </c>
      <c r="D57" s="614" t="s">
        <v>89</v>
      </c>
      <c r="E57" s="582"/>
      <c r="F57" s="565">
        <f>SUM(H57,J57,N57,Q57)</f>
        <v>215000</v>
      </c>
      <c r="G57" s="645"/>
      <c r="H57" s="601">
        <v>15000</v>
      </c>
      <c r="I57" s="572"/>
      <c r="J57" s="583">
        <v>0</v>
      </c>
      <c r="K57" s="618">
        <f t="shared" si="2"/>
        <v>0</v>
      </c>
      <c r="L57" s="646"/>
      <c r="M57" s="586"/>
      <c r="N57" s="576">
        <v>200000</v>
      </c>
      <c r="O57" s="618">
        <f t="shared" si="3"/>
        <v>200000</v>
      </c>
      <c r="P57" s="586"/>
      <c r="Q57" s="587">
        <v>0</v>
      </c>
      <c r="R57" s="620">
        <f t="shared" si="4"/>
        <v>0</v>
      </c>
      <c r="S57" s="619"/>
      <c r="T57" s="601">
        <v>0</v>
      </c>
      <c r="U57" s="621" t="s">
        <v>89</v>
      </c>
      <c r="V57" s="7"/>
    </row>
    <row r="58" spans="1:22" ht="28.5" customHeight="1">
      <c r="A58" s="596" t="s">
        <v>397</v>
      </c>
      <c r="B58" s="597" t="s">
        <v>398</v>
      </c>
      <c r="C58" s="643">
        <f>SUM(F58)</f>
        <v>335000</v>
      </c>
      <c r="D58" s="614" t="s">
        <v>89</v>
      </c>
      <c r="E58" s="582"/>
      <c r="F58" s="565">
        <f>SUM(H58,K58,O58,R58)</f>
        <v>335000</v>
      </c>
      <c r="G58" s="645"/>
      <c r="H58" s="601">
        <v>22000</v>
      </c>
      <c r="I58" s="572"/>
      <c r="J58" s="583">
        <v>0</v>
      </c>
      <c r="K58" s="618">
        <f t="shared" si="2"/>
        <v>0</v>
      </c>
      <c r="L58" s="646"/>
      <c r="M58" s="586"/>
      <c r="N58" s="576">
        <v>313000</v>
      </c>
      <c r="O58" s="618">
        <f t="shared" si="3"/>
        <v>313000</v>
      </c>
      <c r="P58" s="586"/>
      <c r="Q58" s="587">
        <v>0</v>
      </c>
      <c r="R58" s="620">
        <f t="shared" si="4"/>
        <v>0</v>
      </c>
      <c r="S58" s="619"/>
      <c r="T58" s="601">
        <v>0</v>
      </c>
      <c r="U58" s="621" t="s">
        <v>89</v>
      </c>
      <c r="V58" s="7"/>
    </row>
    <row r="59" spans="1:22" ht="28.5" customHeight="1">
      <c r="A59" s="596" t="s">
        <v>399</v>
      </c>
      <c r="B59" s="597" t="s">
        <v>400</v>
      </c>
      <c r="C59" s="643">
        <f>SUM(F59)</f>
        <v>105000</v>
      </c>
      <c r="D59" s="614" t="s">
        <v>89</v>
      </c>
      <c r="E59" s="582"/>
      <c r="F59" s="565">
        <f>SUM(H59,K59,O59,R59)</f>
        <v>105000</v>
      </c>
      <c r="G59" s="645"/>
      <c r="H59" s="601">
        <v>15000</v>
      </c>
      <c r="I59" s="572"/>
      <c r="J59" s="583">
        <v>0</v>
      </c>
      <c r="K59" s="618">
        <f t="shared" si="2"/>
        <v>0</v>
      </c>
      <c r="L59" s="646"/>
      <c r="M59" s="586"/>
      <c r="N59" s="576">
        <v>90000</v>
      </c>
      <c r="O59" s="618">
        <f t="shared" si="3"/>
        <v>90000</v>
      </c>
      <c r="P59" s="586"/>
      <c r="Q59" s="587">
        <v>0</v>
      </c>
      <c r="R59" s="620">
        <f t="shared" si="4"/>
        <v>0</v>
      </c>
      <c r="S59" s="619"/>
      <c r="T59" s="601">
        <v>0</v>
      </c>
      <c r="U59" s="621" t="s">
        <v>89</v>
      </c>
      <c r="V59" s="7"/>
    </row>
    <row r="60" spans="1:22" ht="54" customHeight="1">
      <c r="A60" s="596" t="s">
        <v>401</v>
      </c>
      <c r="B60" s="651" t="s">
        <v>402</v>
      </c>
      <c r="C60" s="643">
        <f>SUM(K60,O60,R60)</f>
        <v>972000</v>
      </c>
      <c r="D60" s="652" t="s">
        <v>89</v>
      </c>
      <c r="E60" s="582"/>
      <c r="F60" s="565">
        <f t="shared" si="0"/>
        <v>972000</v>
      </c>
      <c r="G60" s="645">
        <v>72000</v>
      </c>
      <c r="H60" s="590">
        <v>0</v>
      </c>
      <c r="I60" s="572">
        <f t="shared" si="1"/>
        <v>0</v>
      </c>
      <c r="J60" s="583">
        <v>72000</v>
      </c>
      <c r="K60" s="618">
        <f t="shared" si="2"/>
        <v>72000</v>
      </c>
      <c r="L60" s="646"/>
      <c r="M60" s="586" t="s">
        <v>343</v>
      </c>
      <c r="N60" s="576">
        <v>700000</v>
      </c>
      <c r="O60" s="618">
        <f t="shared" si="3"/>
        <v>700000</v>
      </c>
      <c r="P60" s="586" t="s">
        <v>343</v>
      </c>
      <c r="Q60" s="587">
        <v>200000</v>
      </c>
      <c r="R60" s="620">
        <f t="shared" si="4"/>
        <v>200000</v>
      </c>
      <c r="S60" s="619"/>
      <c r="T60" s="601">
        <v>0</v>
      </c>
      <c r="U60" s="621" t="s">
        <v>89</v>
      </c>
      <c r="V60" s="7"/>
    </row>
    <row r="61" spans="1:22" ht="26.25" customHeight="1">
      <c r="A61" s="596" t="s">
        <v>403</v>
      </c>
      <c r="B61" s="597" t="s">
        <v>404</v>
      </c>
      <c r="C61" s="643">
        <f>SUM(K61,O61,R61)</f>
        <v>150000</v>
      </c>
      <c r="D61" s="652" t="s">
        <v>89</v>
      </c>
      <c r="E61" s="582"/>
      <c r="F61" s="565">
        <f t="shared" si="0"/>
        <v>150000</v>
      </c>
      <c r="G61" s="645">
        <v>50000</v>
      </c>
      <c r="H61" s="590">
        <v>0</v>
      </c>
      <c r="I61" s="572">
        <f t="shared" si="1"/>
        <v>0</v>
      </c>
      <c r="J61" s="583">
        <v>50000</v>
      </c>
      <c r="K61" s="618">
        <f t="shared" si="2"/>
        <v>50000</v>
      </c>
      <c r="L61" s="646"/>
      <c r="M61" s="586" t="s">
        <v>343</v>
      </c>
      <c r="N61" s="576">
        <v>50000</v>
      </c>
      <c r="O61" s="618">
        <f t="shared" si="3"/>
        <v>50000</v>
      </c>
      <c r="P61" s="586" t="s">
        <v>343</v>
      </c>
      <c r="Q61" s="587">
        <v>50000</v>
      </c>
      <c r="R61" s="620">
        <f t="shared" si="4"/>
        <v>50000</v>
      </c>
      <c r="S61" s="619"/>
      <c r="T61" s="601">
        <v>0</v>
      </c>
      <c r="U61" s="621" t="s">
        <v>89</v>
      </c>
      <c r="V61" s="536"/>
    </row>
    <row r="62" spans="1:22" ht="21" customHeight="1">
      <c r="A62" s="811" t="s">
        <v>405</v>
      </c>
      <c r="B62" s="813" t="s">
        <v>406</v>
      </c>
      <c r="C62" s="863">
        <v>5364000</v>
      </c>
      <c r="D62" s="653" t="s">
        <v>73</v>
      </c>
      <c r="E62" s="582" t="s">
        <v>343</v>
      </c>
      <c r="F62" s="565">
        <f>SUM(H62,J62,N62,Q62)</f>
        <v>50000</v>
      </c>
      <c r="G62" s="645"/>
      <c r="H62" s="590">
        <v>0</v>
      </c>
      <c r="I62" s="572"/>
      <c r="J62" s="583">
        <v>0</v>
      </c>
      <c r="K62" s="815">
        <f>SUM(J64)</f>
        <v>0</v>
      </c>
      <c r="L62" s="646"/>
      <c r="M62" s="586"/>
      <c r="N62" s="576">
        <v>0</v>
      </c>
      <c r="O62" s="815">
        <v>0</v>
      </c>
      <c r="P62" s="586"/>
      <c r="Q62" s="587">
        <v>50000</v>
      </c>
      <c r="R62" s="858">
        <f>SUM(Q62:Q64)</f>
        <v>2500000</v>
      </c>
      <c r="S62" s="585"/>
      <c r="T62" s="601">
        <v>750000</v>
      </c>
      <c r="U62" s="816" t="s">
        <v>89</v>
      </c>
      <c r="V62" s="536"/>
    </row>
    <row r="63" spans="1:22" ht="20.25" customHeight="1">
      <c r="A63" s="818"/>
      <c r="B63" s="850"/>
      <c r="C63" s="864"/>
      <c r="D63" s="653" t="s">
        <v>437</v>
      </c>
      <c r="E63" s="582"/>
      <c r="F63" s="565">
        <f>SUM(H63,J63,N63,Q63)</f>
        <v>1750000</v>
      </c>
      <c r="G63" s="645"/>
      <c r="H63" s="590">
        <v>0</v>
      </c>
      <c r="I63" s="572"/>
      <c r="J63" s="583">
        <v>0</v>
      </c>
      <c r="K63" s="823"/>
      <c r="L63" s="646"/>
      <c r="M63" s="586"/>
      <c r="N63" s="576">
        <v>0</v>
      </c>
      <c r="O63" s="823"/>
      <c r="P63" s="586"/>
      <c r="Q63" s="587">
        <v>1750000</v>
      </c>
      <c r="R63" s="923"/>
      <c r="S63" s="538"/>
      <c r="T63" s="601">
        <v>1750000</v>
      </c>
      <c r="U63" s="826"/>
      <c r="V63" s="536"/>
    </row>
    <row r="64" spans="1:22" ht="36" customHeight="1">
      <c r="A64" s="812"/>
      <c r="B64" s="814"/>
      <c r="C64" s="865"/>
      <c r="D64" s="654" t="s">
        <v>89</v>
      </c>
      <c r="E64" s="582"/>
      <c r="F64" s="565">
        <f>SUM(H64,J64,N64,Q64)</f>
        <v>1064000</v>
      </c>
      <c r="G64" s="645"/>
      <c r="H64" s="601">
        <v>364000</v>
      </c>
      <c r="I64" s="572"/>
      <c r="J64" s="583">
        <v>0</v>
      </c>
      <c r="K64" s="824"/>
      <c r="L64" s="646"/>
      <c r="M64" s="586"/>
      <c r="N64" s="576">
        <v>0</v>
      </c>
      <c r="O64" s="824"/>
      <c r="P64" s="586"/>
      <c r="Q64" s="587">
        <v>700000</v>
      </c>
      <c r="R64" s="885"/>
      <c r="S64" s="593"/>
      <c r="T64" s="601">
        <v>0</v>
      </c>
      <c r="U64" s="827"/>
      <c r="V64" s="536"/>
    </row>
    <row r="65" spans="1:22" ht="15.75" customHeight="1">
      <c r="A65" s="811" t="s">
        <v>407</v>
      </c>
      <c r="B65" s="813" t="s">
        <v>0</v>
      </c>
      <c r="C65" s="820">
        <v>3242853</v>
      </c>
      <c r="D65" s="859" t="s">
        <v>101</v>
      </c>
      <c r="E65" s="860"/>
      <c r="F65" s="565">
        <f>SUM(H65,J65,N65,Q65,U65,T65,U65)</f>
        <v>3242853.2</v>
      </c>
      <c r="G65" s="645"/>
      <c r="H65" s="601">
        <f>SUM(H66:H69)</f>
        <v>242853.2</v>
      </c>
      <c r="I65" s="572"/>
      <c r="J65" s="583">
        <v>0</v>
      </c>
      <c r="K65" s="815">
        <f>SUM(J66:J68)</f>
        <v>0</v>
      </c>
      <c r="L65" s="646"/>
      <c r="M65" s="586"/>
      <c r="N65" s="576">
        <v>0</v>
      </c>
      <c r="O65" s="815">
        <v>0</v>
      </c>
      <c r="P65" s="586"/>
      <c r="Q65" s="587">
        <v>1000000</v>
      </c>
      <c r="R65" s="815">
        <f>SUM(Q66:Q69)</f>
        <v>1000000</v>
      </c>
      <c r="S65" s="655"/>
      <c r="T65" s="601">
        <f>SUM(T66:T69)</f>
        <v>2000000</v>
      </c>
      <c r="U65" s="816" t="s">
        <v>89</v>
      </c>
      <c r="V65" s="536"/>
    </row>
    <row r="66" spans="1:22" ht="15.75" customHeight="1">
      <c r="A66" s="818"/>
      <c r="B66" s="850"/>
      <c r="C66" s="852"/>
      <c r="D66" s="861" t="s">
        <v>73</v>
      </c>
      <c r="E66" s="582" t="s">
        <v>342</v>
      </c>
      <c r="F66" s="565">
        <f>SUM(H66,J66,N66,Q66,T66)</f>
        <v>0</v>
      </c>
      <c r="G66" s="645"/>
      <c r="H66" s="590">
        <v>0</v>
      </c>
      <c r="I66" s="572"/>
      <c r="J66" s="583">
        <v>0</v>
      </c>
      <c r="K66" s="823"/>
      <c r="L66" s="646"/>
      <c r="M66" s="586"/>
      <c r="N66" s="576">
        <v>0</v>
      </c>
      <c r="O66" s="823"/>
      <c r="P66" s="586"/>
      <c r="Q66" s="587">
        <v>0</v>
      </c>
      <c r="R66" s="823"/>
      <c r="S66" s="656"/>
      <c r="T66" s="601">
        <v>0</v>
      </c>
      <c r="U66" s="826"/>
      <c r="V66" s="536"/>
    </row>
    <row r="67" spans="1:22" ht="15.75" customHeight="1">
      <c r="A67" s="818"/>
      <c r="B67" s="850"/>
      <c r="C67" s="852"/>
      <c r="D67" s="862"/>
      <c r="E67" s="582" t="s">
        <v>343</v>
      </c>
      <c r="F67" s="565">
        <f>SUM(H67,J67,N67,Q67,T67)</f>
        <v>0</v>
      </c>
      <c r="G67" s="645"/>
      <c r="H67" s="590">
        <v>0</v>
      </c>
      <c r="I67" s="572"/>
      <c r="J67" s="583">
        <v>0</v>
      </c>
      <c r="K67" s="823"/>
      <c r="L67" s="646"/>
      <c r="M67" s="586"/>
      <c r="N67" s="576">
        <v>0</v>
      </c>
      <c r="O67" s="823"/>
      <c r="P67" s="586"/>
      <c r="Q67" s="587">
        <v>0</v>
      </c>
      <c r="R67" s="823"/>
      <c r="S67" s="656"/>
      <c r="T67" s="601">
        <v>0</v>
      </c>
      <c r="U67" s="826"/>
      <c r="V67" s="536"/>
    </row>
    <row r="68" spans="1:22" ht="14.25" customHeight="1">
      <c r="A68" s="818"/>
      <c r="B68" s="850"/>
      <c r="C68" s="852"/>
      <c r="D68" s="653" t="s">
        <v>89</v>
      </c>
      <c r="E68" s="582"/>
      <c r="F68" s="565">
        <f>SUM(H68,J68,N68,Q68,T68)</f>
        <v>1542853.2</v>
      </c>
      <c r="G68" s="645"/>
      <c r="H68" s="601">
        <v>242853.2</v>
      </c>
      <c r="I68" s="572"/>
      <c r="J68" s="583">
        <v>0</v>
      </c>
      <c r="K68" s="823"/>
      <c r="L68" s="646"/>
      <c r="M68" s="586"/>
      <c r="N68" s="576">
        <v>0</v>
      </c>
      <c r="O68" s="823"/>
      <c r="P68" s="586"/>
      <c r="Q68" s="587">
        <v>300000</v>
      </c>
      <c r="R68" s="823"/>
      <c r="S68" s="656"/>
      <c r="T68" s="601">
        <v>1000000</v>
      </c>
      <c r="U68" s="826"/>
      <c r="V68" s="536"/>
    </row>
    <row r="69" spans="1:22" ht="14.25" customHeight="1">
      <c r="A69" s="812"/>
      <c r="B69" s="814"/>
      <c r="C69" s="821"/>
      <c r="D69" s="653" t="s">
        <v>437</v>
      </c>
      <c r="E69" s="582" t="s">
        <v>388</v>
      </c>
      <c r="F69" s="565">
        <f>SUM(H69,J69,N69,Q69)</f>
        <v>700000</v>
      </c>
      <c r="G69" s="645"/>
      <c r="H69" s="601">
        <v>0</v>
      </c>
      <c r="I69" s="572"/>
      <c r="J69" s="583">
        <v>0</v>
      </c>
      <c r="K69" s="824"/>
      <c r="L69" s="646"/>
      <c r="M69" s="586"/>
      <c r="N69" s="576">
        <v>0</v>
      </c>
      <c r="O69" s="824"/>
      <c r="P69" s="586"/>
      <c r="Q69" s="587">
        <v>700000</v>
      </c>
      <c r="R69" s="824"/>
      <c r="S69" s="657"/>
      <c r="T69" s="601">
        <v>1000000</v>
      </c>
      <c r="U69" s="827"/>
      <c r="V69" s="536"/>
    </row>
    <row r="70" spans="1:22" ht="72">
      <c r="A70" s="596" t="s">
        <v>1</v>
      </c>
      <c r="B70" s="597" t="s">
        <v>438</v>
      </c>
      <c r="C70" s="643">
        <f>SUM(K70,O70,R70)</f>
        <v>435000</v>
      </c>
      <c r="D70" s="652" t="s">
        <v>89</v>
      </c>
      <c r="E70" s="582"/>
      <c r="F70" s="565">
        <f t="shared" si="0"/>
        <v>435000</v>
      </c>
      <c r="G70" s="645">
        <v>35000</v>
      </c>
      <c r="H70" s="590">
        <v>0</v>
      </c>
      <c r="I70" s="572">
        <f t="shared" si="1"/>
        <v>0</v>
      </c>
      <c r="J70" s="583">
        <v>35000</v>
      </c>
      <c r="K70" s="618">
        <f>SUM(J70)</f>
        <v>35000</v>
      </c>
      <c r="L70" s="646"/>
      <c r="M70" s="586" t="s">
        <v>343</v>
      </c>
      <c r="N70" s="576">
        <v>400000</v>
      </c>
      <c r="O70" s="618">
        <f>SUM(N70)</f>
        <v>400000</v>
      </c>
      <c r="P70" s="586" t="s">
        <v>343</v>
      </c>
      <c r="Q70" s="587">
        <v>0</v>
      </c>
      <c r="R70" s="620">
        <f>SUM(Q70)</f>
        <v>0</v>
      </c>
      <c r="S70" s="619"/>
      <c r="T70" s="601">
        <v>0</v>
      </c>
      <c r="U70" s="621" t="s">
        <v>89</v>
      </c>
      <c r="V70" s="536"/>
    </row>
    <row r="71" spans="1:22" ht="30" customHeight="1">
      <c r="A71" s="578" t="s">
        <v>2</v>
      </c>
      <c r="B71" s="579" t="s">
        <v>439</v>
      </c>
      <c r="C71" s="625">
        <f>SUM(K71,O71,R71)</f>
        <v>760000</v>
      </c>
      <c r="D71" s="653" t="s">
        <v>89</v>
      </c>
      <c r="E71" s="639"/>
      <c r="F71" s="658">
        <f t="shared" si="0"/>
        <v>760000</v>
      </c>
      <c r="G71" s="659">
        <v>760000</v>
      </c>
      <c r="H71" s="540">
        <v>33031.5</v>
      </c>
      <c r="I71" s="572">
        <f t="shared" si="1"/>
        <v>0</v>
      </c>
      <c r="J71" s="640">
        <v>760000</v>
      </c>
      <c r="K71" s="584">
        <f>SUM(J71)</f>
        <v>760000</v>
      </c>
      <c r="L71" s="626"/>
      <c r="M71" s="624" t="s">
        <v>343</v>
      </c>
      <c r="N71" s="660">
        <v>0</v>
      </c>
      <c r="O71" s="584">
        <f>SUM(N71)</f>
        <v>0</v>
      </c>
      <c r="P71" s="624" t="s">
        <v>343</v>
      </c>
      <c r="Q71" s="641">
        <v>0</v>
      </c>
      <c r="R71" s="600">
        <f>SUM(Q71)</f>
        <v>0</v>
      </c>
      <c r="S71" s="585"/>
      <c r="T71" s="642">
        <v>0</v>
      </c>
      <c r="U71" s="591" t="s">
        <v>89</v>
      </c>
      <c r="V71" s="536"/>
    </row>
    <row r="72" spans="1:22" ht="14.25" customHeight="1">
      <c r="A72" s="837" t="s">
        <v>3</v>
      </c>
      <c r="B72" s="838" t="s">
        <v>440</v>
      </c>
      <c r="C72" s="839">
        <v>5000000</v>
      </c>
      <c r="D72" s="661" t="s">
        <v>73</v>
      </c>
      <c r="E72" s="582" t="s">
        <v>342</v>
      </c>
      <c r="F72" s="662">
        <f>SUM(J72,N72,Q72)</f>
        <v>500000</v>
      </c>
      <c r="G72" s="663"/>
      <c r="H72" s="590">
        <v>0</v>
      </c>
      <c r="I72" s="630"/>
      <c r="J72" s="583">
        <v>0</v>
      </c>
      <c r="K72" s="832">
        <v>0</v>
      </c>
      <c r="L72" s="577"/>
      <c r="M72" s="664"/>
      <c r="N72" s="573">
        <v>0</v>
      </c>
      <c r="O72" s="832">
        <v>0</v>
      </c>
      <c r="P72" s="664"/>
      <c r="Q72" s="583">
        <v>500000</v>
      </c>
      <c r="R72" s="857">
        <f>SUM(Q72:Q73)</f>
        <v>2500000</v>
      </c>
      <c r="S72" s="585"/>
      <c r="T72" s="642">
        <v>500000</v>
      </c>
      <c r="U72" s="856" t="s">
        <v>89</v>
      </c>
      <c r="V72" s="536"/>
    </row>
    <row r="73" spans="1:22" ht="13.5" customHeight="1">
      <c r="A73" s="811"/>
      <c r="B73" s="813"/>
      <c r="C73" s="820"/>
      <c r="D73" s="654" t="s">
        <v>437</v>
      </c>
      <c r="E73" s="639" t="s">
        <v>388</v>
      </c>
      <c r="F73" s="665">
        <f>SUM(J73,N73,Q73)</f>
        <v>2000000</v>
      </c>
      <c r="G73" s="666"/>
      <c r="H73" s="599">
        <v>0</v>
      </c>
      <c r="I73" s="667"/>
      <c r="J73" s="640">
        <v>0</v>
      </c>
      <c r="K73" s="815"/>
      <c r="L73" s="668"/>
      <c r="M73" s="669"/>
      <c r="N73" s="627">
        <v>0</v>
      </c>
      <c r="O73" s="815"/>
      <c r="P73" s="669"/>
      <c r="Q73" s="640">
        <v>2000000</v>
      </c>
      <c r="R73" s="858"/>
      <c r="S73" s="538"/>
      <c r="T73" s="670">
        <v>2000000</v>
      </c>
      <c r="U73" s="816"/>
      <c r="V73" s="536"/>
    </row>
    <row r="74" spans="1:22" ht="51.75" customHeight="1" thickBot="1">
      <c r="A74" s="671" t="s">
        <v>5</v>
      </c>
      <c r="B74" s="672" t="s">
        <v>441</v>
      </c>
      <c r="C74" s="673">
        <v>8800000</v>
      </c>
      <c r="D74" s="674" t="s">
        <v>73</v>
      </c>
      <c r="E74" s="605" t="s">
        <v>342</v>
      </c>
      <c r="F74" s="675"/>
      <c r="G74" s="676"/>
      <c r="H74" s="677">
        <v>0</v>
      </c>
      <c r="I74" s="678"/>
      <c r="J74" s="607">
        <v>0</v>
      </c>
      <c r="K74" s="679">
        <f>SUM(J74)</f>
        <v>0</v>
      </c>
      <c r="L74" s="680"/>
      <c r="M74" s="681"/>
      <c r="N74" s="682">
        <v>800000</v>
      </c>
      <c r="O74" s="679">
        <f>SUM(N74)</f>
        <v>800000</v>
      </c>
      <c r="P74" s="681"/>
      <c r="Q74" s="683">
        <v>900000</v>
      </c>
      <c r="R74" s="684">
        <f>SUM(Q74)</f>
        <v>900000</v>
      </c>
      <c r="S74" s="685"/>
      <c r="T74" s="609">
        <v>7100000</v>
      </c>
      <c r="U74" s="686" t="s">
        <v>442</v>
      </c>
      <c r="V74" s="536"/>
    </row>
    <row r="75" spans="1:22" ht="36.75" thickBot="1">
      <c r="A75" s="552" t="s">
        <v>334</v>
      </c>
      <c r="B75" s="553" t="s">
        <v>71</v>
      </c>
      <c r="C75" s="554" t="s">
        <v>72</v>
      </c>
      <c r="D75" s="834" t="s">
        <v>335</v>
      </c>
      <c r="E75" s="835"/>
      <c r="F75" s="555"/>
      <c r="G75" s="555" t="s">
        <v>72</v>
      </c>
      <c r="H75" s="556" t="s">
        <v>336</v>
      </c>
      <c r="I75" s="557" t="s">
        <v>337</v>
      </c>
      <c r="J75" s="558" t="s">
        <v>338</v>
      </c>
      <c r="K75" s="556" t="s">
        <v>428</v>
      </c>
      <c r="L75" s="557" t="s">
        <v>339</v>
      </c>
      <c r="M75" s="836" t="s">
        <v>338</v>
      </c>
      <c r="N75" s="836"/>
      <c r="O75" s="556" t="s">
        <v>429</v>
      </c>
      <c r="P75" s="836" t="s">
        <v>338</v>
      </c>
      <c r="Q75" s="836"/>
      <c r="R75" s="559" t="s">
        <v>430</v>
      </c>
      <c r="S75" s="560" t="s">
        <v>338</v>
      </c>
      <c r="T75" s="561" t="s">
        <v>431</v>
      </c>
      <c r="U75" s="562" t="s">
        <v>432</v>
      </c>
      <c r="V75" s="563"/>
    </row>
    <row r="76" spans="1:22" ht="21" customHeight="1">
      <c r="A76" s="817">
        <v>38</v>
      </c>
      <c r="B76" s="819" t="s">
        <v>443</v>
      </c>
      <c r="C76" s="851">
        <v>13000000</v>
      </c>
      <c r="D76" s="687" t="s">
        <v>73</v>
      </c>
      <c r="E76" s="688" t="s">
        <v>343</v>
      </c>
      <c r="F76" s="689">
        <f aca="true" t="shared" si="5" ref="F76:F84">SUM(Q76,N76,J76,H76)</f>
        <v>480000</v>
      </c>
      <c r="G76" s="663"/>
      <c r="H76" s="853">
        <v>0</v>
      </c>
      <c r="I76" s="630"/>
      <c r="J76" s="611">
        <v>0</v>
      </c>
      <c r="K76" s="822">
        <v>0</v>
      </c>
      <c r="L76" s="577"/>
      <c r="M76" s="664"/>
      <c r="N76" s="567">
        <v>0</v>
      </c>
      <c r="O76" s="822">
        <v>0</v>
      </c>
      <c r="P76" s="664"/>
      <c r="Q76" s="611">
        <v>480000</v>
      </c>
      <c r="R76" s="690">
        <v>480000</v>
      </c>
      <c r="S76" s="691"/>
      <c r="T76" s="601">
        <v>0</v>
      </c>
      <c r="U76" s="825" t="s">
        <v>89</v>
      </c>
      <c r="V76" s="536"/>
    </row>
    <row r="77" spans="1:22" ht="14.25" customHeight="1">
      <c r="A77" s="818"/>
      <c r="B77" s="850"/>
      <c r="C77" s="852"/>
      <c r="D77" s="687" t="s">
        <v>437</v>
      </c>
      <c r="E77" s="688"/>
      <c r="F77" s="689">
        <f t="shared" si="5"/>
        <v>0</v>
      </c>
      <c r="G77" s="663"/>
      <c r="H77" s="854"/>
      <c r="I77" s="630"/>
      <c r="J77" s="583">
        <v>0</v>
      </c>
      <c r="K77" s="823"/>
      <c r="L77" s="577"/>
      <c r="M77" s="664"/>
      <c r="N77" s="573">
        <v>0</v>
      </c>
      <c r="O77" s="823"/>
      <c r="P77" s="664"/>
      <c r="Q77" s="583">
        <v>0</v>
      </c>
      <c r="R77" s="618">
        <v>0</v>
      </c>
      <c r="S77" s="691"/>
      <c r="T77" s="601">
        <v>9750000</v>
      </c>
      <c r="U77" s="826"/>
      <c r="V77" s="536"/>
    </row>
    <row r="78" spans="1:22" ht="14.25" customHeight="1">
      <c r="A78" s="812"/>
      <c r="B78" s="814"/>
      <c r="C78" s="821"/>
      <c r="D78" s="687" t="s">
        <v>89</v>
      </c>
      <c r="E78" s="688"/>
      <c r="F78" s="689">
        <f t="shared" si="5"/>
        <v>120000</v>
      </c>
      <c r="G78" s="663"/>
      <c r="H78" s="855"/>
      <c r="I78" s="630"/>
      <c r="J78" s="583">
        <v>0</v>
      </c>
      <c r="K78" s="824"/>
      <c r="L78" s="577"/>
      <c r="M78" s="664"/>
      <c r="N78" s="573">
        <v>0</v>
      </c>
      <c r="O78" s="824"/>
      <c r="P78" s="664"/>
      <c r="Q78" s="583">
        <v>120000</v>
      </c>
      <c r="R78" s="618">
        <v>120000</v>
      </c>
      <c r="S78" s="691"/>
      <c r="T78" s="601">
        <v>2650000</v>
      </c>
      <c r="U78" s="827"/>
      <c r="V78" s="536"/>
    </row>
    <row r="79" spans="1:22" ht="15" customHeight="1">
      <c r="A79" s="811">
        <v>39</v>
      </c>
      <c r="B79" s="813" t="s">
        <v>444</v>
      </c>
      <c r="C79" s="820">
        <v>10500000</v>
      </c>
      <c r="D79" s="687" t="s">
        <v>73</v>
      </c>
      <c r="E79" s="688" t="s">
        <v>342</v>
      </c>
      <c r="F79" s="689">
        <f t="shared" si="5"/>
        <v>807000</v>
      </c>
      <c r="G79" s="663"/>
      <c r="H79" s="599">
        <v>7000</v>
      </c>
      <c r="I79" s="630"/>
      <c r="J79" s="583">
        <v>0</v>
      </c>
      <c r="K79" s="815">
        <v>0</v>
      </c>
      <c r="L79" s="577"/>
      <c r="M79" s="664"/>
      <c r="N79" s="573">
        <v>0</v>
      </c>
      <c r="O79" s="815">
        <v>0</v>
      </c>
      <c r="P79" s="664"/>
      <c r="Q79" s="583">
        <v>800000</v>
      </c>
      <c r="R79" s="815">
        <v>800000</v>
      </c>
      <c r="S79" s="642"/>
      <c r="T79" s="601">
        <v>2400000</v>
      </c>
      <c r="U79" s="816" t="s">
        <v>89</v>
      </c>
      <c r="V79" s="536"/>
    </row>
    <row r="80" spans="1:22" ht="15" customHeight="1">
      <c r="A80" s="812"/>
      <c r="B80" s="814"/>
      <c r="C80" s="821"/>
      <c r="D80" s="687" t="s">
        <v>437</v>
      </c>
      <c r="E80" s="688"/>
      <c r="F80" s="689"/>
      <c r="G80" s="663"/>
      <c r="H80" s="602">
        <v>0</v>
      </c>
      <c r="I80" s="630"/>
      <c r="J80" s="583"/>
      <c r="K80" s="824"/>
      <c r="L80" s="577"/>
      <c r="M80" s="664"/>
      <c r="N80" s="573"/>
      <c r="O80" s="824"/>
      <c r="P80" s="664"/>
      <c r="Q80" s="583">
        <v>0</v>
      </c>
      <c r="R80" s="824"/>
      <c r="S80" s="670"/>
      <c r="T80" s="642">
        <v>7300000</v>
      </c>
      <c r="U80" s="827"/>
      <c r="V80" s="536"/>
    </row>
    <row r="81" spans="1:22" ht="12.75" customHeight="1">
      <c r="A81" s="837">
        <v>40</v>
      </c>
      <c r="B81" s="838" t="s">
        <v>445</v>
      </c>
      <c r="C81" s="820">
        <v>1200000</v>
      </c>
      <c r="D81" s="687" t="s">
        <v>73</v>
      </c>
      <c r="E81" s="688" t="s">
        <v>343</v>
      </c>
      <c r="F81" s="689">
        <f t="shared" si="5"/>
        <v>100000</v>
      </c>
      <c r="G81" s="663"/>
      <c r="H81" s="590">
        <v>0</v>
      </c>
      <c r="I81" s="630"/>
      <c r="J81" s="583">
        <v>0</v>
      </c>
      <c r="K81" s="832">
        <v>0</v>
      </c>
      <c r="L81" s="577"/>
      <c r="M81" s="664"/>
      <c r="N81" s="573">
        <v>0</v>
      </c>
      <c r="O81" s="832">
        <v>0</v>
      </c>
      <c r="P81" s="664"/>
      <c r="Q81" s="583">
        <v>100000</v>
      </c>
      <c r="R81" s="832">
        <f>SUM(Q81:Q82)</f>
        <v>400000</v>
      </c>
      <c r="S81" s="691"/>
      <c r="T81" s="601">
        <v>0</v>
      </c>
      <c r="U81" s="833" t="s">
        <v>73</v>
      </c>
      <c r="V81" s="536"/>
    </row>
    <row r="82" spans="1:22" ht="14.25" customHeight="1">
      <c r="A82" s="837"/>
      <c r="B82" s="838"/>
      <c r="C82" s="821"/>
      <c r="D82" s="687" t="s">
        <v>437</v>
      </c>
      <c r="E82" s="688" t="s">
        <v>388</v>
      </c>
      <c r="F82" s="689">
        <f t="shared" si="5"/>
        <v>300000</v>
      </c>
      <c r="G82" s="663"/>
      <c r="H82" s="590">
        <v>0</v>
      </c>
      <c r="I82" s="630"/>
      <c r="J82" s="583">
        <v>0</v>
      </c>
      <c r="K82" s="832"/>
      <c r="L82" s="577"/>
      <c r="M82" s="664"/>
      <c r="N82" s="573">
        <v>0</v>
      </c>
      <c r="O82" s="832"/>
      <c r="P82" s="664"/>
      <c r="Q82" s="583">
        <v>300000</v>
      </c>
      <c r="R82" s="832"/>
      <c r="S82" s="691"/>
      <c r="T82" s="601">
        <v>800000</v>
      </c>
      <c r="U82" s="833"/>
      <c r="V82" s="536"/>
    </row>
    <row r="83" spans="1:22" ht="14.25" customHeight="1" hidden="1">
      <c r="A83" s="837">
        <v>41</v>
      </c>
      <c r="B83" s="838" t="s">
        <v>446</v>
      </c>
      <c r="C83" s="839">
        <v>800000</v>
      </c>
      <c r="D83" s="687" t="s">
        <v>90</v>
      </c>
      <c r="E83" s="688"/>
      <c r="F83" s="689">
        <v>0</v>
      </c>
      <c r="G83" s="663"/>
      <c r="H83" s="590">
        <v>0</v>
      </c>
      <c r="I83" s="630"/>
      <c r="J83" s="583">
        <v>0</v>
      </c>
      <c r="K83" s="832">
        <v>0</v>
      </c>
      <c r="L83" s="577"/>
      <c r="M83" s="664"/>
      <c r="N83" s="573">
        <v>0</v>
      </c>
      <c r="O83" s="832">
        <v>0</v>
      </c>
      <c r="P83" s="664"/>
      <c r="Q83" s="583">
        <v>0</v>
      </c>
      <c r="R83" s="832">
        <v>0</v>
      </c>
      <c r="S83" s="691"/>
      <c r="T83" s="601"/>
      <c r="U83" s="833" t="s">
        <v>90</v>
      </c>
      <c r="V83" s="536"/>
    </row>
    <row r="84" spans="1:22" ht="14.25" customHeight="1" hidden="1">
      <c r="A84" s="837"/>
      <c r="B84" s="838"/>
      <c r="C84" s="839"/>
      <c r="D84" s="687" t="s">
        <v>447</v>
      </c>
      <c r="E84" s="688" t="s">
        <v>388</v>
      </c>
      <c r="F84" s="689">
        <f t="shared" si="5"/>
        <v>0</v>
      </c>
      <c r="G84" s="663"/>
      <c r="H84" s="590">
        <v>0</v>
      </c>
      <c r="I84" s="630"/>
      <c r="J84" s="583">
        <v>0</v>
      </c>
      <c r="K84" s="832"/>
      <c r="L84" s="577"/>
      <c r="M84" s="664"/>
      <c r="N84" s="573">
        <v>0</v>
      </c>
      <c r="O84" s="832"/>
      <c r="P84" s="664"/>
      <c r="Q84" s="583">
        <v>0</v>
      </c>
      <c r="R84" s="832"/>
      <c r="S84" s="691"/>
      <c r="T84" s="601"/>
      <c r="U84" s="833"/>
      <c r="V84" s="536"/>
    </row>
    <row r="85" spans="1:22" ht="29.25" customHeight="1">
      <c r="A85" s="837" t="s">
        <v>10</v>
      </c>
      <c r="B85" s="838" t="s">
        <v>448</v>
      </c>
      <c r="C85" s="839">
        <v>5400000</v>
      </c>
      <c r="D85" s="687" t="s">
        <v>73</v>
      </c>
      <c r="E85" s="688" t="s">
        <v>342</v>
      </c>
      <c r="F85" s="689">
        <f>SUM(J85,N85,Q85)</f>
        <v>550000</v>
      </c>
      <c r="G85" s="663"/>
      <c r="H85" s="590">
        <v>0</v>
      </c>
      <c r="I85" s="630"/>
      <c r="J85" s="583">
        <v>0</v>
      </c>
      <c r="K85" s="832">
        <v>0</v>
      </c>
      <c r="L85" s="577"/>
      <c r="M85" s="664"/>
      <c r="N85" s="573">
        <v>0</v>
      </c>
      <c r="O85" s="832">
        <f>SUM(N85:N87)</f>
        <v>200000</v>
      </c>
      <c r="P85" s="664"/>
      <c r="Q85" s="583">
        <v>550000</v>
      </c>
      <c r="R85" s="832">
        <f>SUM(Q85:Q87)</f>
        <v>2200000</v>
      </c>
      <c r="S85" s="691"/>
      <c r="T85" s="601">
        <v>750000</v>
      </c>
      <c r="U85" s="833" t="s">
        <v>89</v>
      </c>
      <c r="V85" s="536"/>
    </row>
    <row r="86" spans="1:22" ht="12.75" customHeight="1">
      <c r="A86" s="837"/>
      <c r="B86" s="838"/>
      <c r="C86" s="839"/>
      <c r="D86" s="687" t="s">
        <v>89</v>
      </c>
      <c r="E86" s="688"/>
      <c r="F86" s="689">
        <f>SUM(J86,N86,Q86)</f>
        <v>200000</v>
      </c>
      <c r="G86" s="663"/>
      <c r="H86" s="601">
        <v>29280</v>
      </c>
      <c r="I86" s="630"/>
      <c r="J86" s="583">
        <v>0</v>
      </c>
      <c r="K86" s="832"/>
      <c r="L86" s="577"/>
      <c r="M86" s="664"/>
      <c r="N86" s="573">
        <v>200000</v>
      </c>
      <c r="O86" s="832"/>
      <c r="P86" s="664"/>
      <c r="Q86" s="583">
        <v>0</v>
      </c>
      <c r="R86" s="832"/>
      <c r="S86" s="691"/>
      <c r="T86" s="601">
        <v>0</v>
      </c>
      <c r="U86" s="833"/>
      <c r="V86" s="536"/>
    </row>
    <row r="87" spans="1:22" ht="12" customHeight="1">
      <c r="A87" s="837"/>
      <c r="B87" s="838"/>
      <c r="C87" s="839"/>
      <c r="D87" s="687" t="s">
        <v>437</v>
      </c>
      <c r="E87" s="688" t="s">
        <v>388</v>
      </c>
      <c r="F87" s="689">
        <f>SUM(J87,N87,Q87)</f>
        <v>1650000</v>
      </c>
      <c r="G87" s="663"/>
      <c r="H87" s="590">
        <v>0</v>
      </c>
      <c r="I87" s="630"/>
      <c r="J87" s="583">
        <v>0</v>
      </c>
      <c r="K87" s="832"/>
      <c r="L87" s="577"/>
      <c r="M87" s="664"/>
      <c r="N87" s="573">
        <v>0</v>
      </c>
      <c r="O87" s="832"/>
      <c r="P87" s="664"/>
      <c r="Q87" s="583">
        <v>1650000</v>
      </c>
      <c r="R87" s="832"/>
      <c r="S87" s="691"/>
      <c r="T87" s="601">
        <v>2250000</v>
      </c>
      <c r="U87" s="833"/>
      <c r="V87" s="536"/>
    </row>
    <row r="88" spans="1:22" ht="0.75" customHeight="1" thickBot="1">
      <c r="A88" s="671"/>
      <c r="B88" s="672"/>
      <c r="C88" s="673"/>
      <c r="D88" s="692"/>
      <c r="E88" s="693"/>
      <c r="F88" s="694"/>
      <c r="G88" s="695"/>
      <c r="H88" s="677"/>
      <c r="I88" s="696"/>
      <c r="J88" s="609"/>
      <c r="K88" s="609"/>
      <c r="L88" s="697"/>
      <c r="M88" s="698"/>
      <c r="N88" s="697"/>
      <c r="O88" s="609"/>
      <c r="P88" s="698"/>
      <c r="Q88" s="609"/>
      <c r="R88" s="609"/>
      <c r="S88" s="609"/>
      <c r="T88" s="609"/>
      <c r="U88" s="686"/>
      <c r="V88" s="543"/>
    </row>
    <row r="89" spans="1:22" ht="12" customHeight="1">
      <c r="A89" s="530"/>
      <c r="B89" s="531"/>
      <c r="C89" s="532"/>
      <c r="D89" s="699"/>
      <c r="E89" s="534"/>
      <c r="F89" s="700"/>
      <c r="G89" s="536"/>
      <c r="H89" s="537"/>
      <c r="I89" s="566"/>
      <c r="J89" s="538"/>
      <c r="K89" s="538"/>
      <c r="L89" s="539"/>
      <c r="M89" s="541"/>
      <c r="N89" s="539"/>
      <c r="O89" s="538"/>
      <c r="P89" s="541"/>
      <c r="Q89" s="538"/>
      <c r="R89" s="538"/>
      <c r="S89" s="538"/>
      <c r="T89" s="538"/>
      <c r="U89" s="542"/>
      <c r="V89" s="543"/>
    </row>
    <row r="90" spans="1:22" ht="12" customHeight="1">
      <c r="A90" s="530"/>
      <c r="B90" s="531"/>
      <c r="C90" s="532"/>
      <c r="D90" s="699"/>
      <c r="E90" s="534"/>
      <c r="F90" s="700"/>
      <c r="G90" s="536"/>
      <c r="H90" s="537"/>
      <c r="I90" s="566"/>
      <c r="J90" s="538"/>
      <c r="K90" s="538"/>
      <c r="L90" s="539"/>
      <c r="M90" s="541"/>
      <c r="N90" s="539"/>
      <c r="O90" s="538"/>
      <c r="P90" s="541"/>
      <c r="Q90" s="538"/>
      <c r="R90" s="538"/>
      <c r="S90" s="538"/>
      <c r="T90" s="538"/>
      <c r="U90" s="542"/>
      <c r="V90" s="543"/>
    </row>
    <row r="91" spans="1:22" ht="16.5" customHeight="1" thickBot="1">
      <c r="A91" s="530"/>
      <c r="B91" s="701" t="s">
        <v>4</v>
      </c>
      <c r="C91" s="702"/>
      <c r="D91" s="703"/>
      <c r="E91" s="704"/>
      <c r="F91" s="703"/>
      <c r="G91" s="705"/>
      <c r="H91" s="537"/>
      <c r="I91" s="537"/>
      <c r="J91" s="538"/>
      <c r="K91" s="539"/>
      <c r="L91" s="539"/>
      <c r="M91" s="541"/>
      <c r="N91" s="539"/>
      <c r="O91" s="538"/>
      <c r="P91" s="541"/>
      <c r="Q91" s="538"/>
      <c r="R91" s="537"/>
      <c r="S91" s="537"/>
      <c r="T91" s="537"/>
      <c r="U91" s="542"/>
      <c r="V91" s="543"/>
    </row>
    <row r="92" spans="1:22" ht="37.5" customHeight="1" thickBot="1">
      <c r="A92" s="552" t="s">
        <v>334</v>
      </c>
      <c r="B92" s="553" t="s">
        <v>71</v>
      </c>
      <c r="C92" s="554" t="s">
        <v>72</v>
      </c>
      <c r="D92" s="834" t="s">
        <v>335</v>
      </c>
      <c r="E92" s="835"/>
      <c r="F92" s="555"/>
      <c r="G92" s="555" t="s">
        <v>72</v>
      </c>
      <c r="H92" s="556" t="s">
        <v>336</v>
      </c>
      <c r="I92" s="557" t="s">
        <v>337</v>
      </c>
      <c r="J92" s="558" t="s">
        <v>338</v>
      </c>
      <c r="K92" s="556" t="s">
        <v>428</v>
      </c>
      <c r="L92" s="557" t="s">
        <v>339</v>
      </c>
      <c r="M92" s="836" t="s">
        <v>338</v>
      </c>
      <c r="N92" s="836"/>
      <c r="O92" s="556" t="s">
        <v>429</v>
      </c>
      <c r="P92" s="836" t="s">
        <v>338</v>
      </c>
      <c r="Q92" s="836"/>
      <c r="R92" s="559" t="s">
        <v>430</v>
      </c>
      <c r="S92" s="560" t="s">
        <v>338</v>
      </c>
      <c r="T92" s="561" t="s">
        <v>431</v>
      </c>
      <c r="U92" s="562" t="s">
        <v>432</v>
      </c>
      <c r="V92" s="563"/>
    </row>
    <row r="93" spans="1:22" ht="15" customHeight="1">
      <c r="A93" s="706" t="s">
        <v>13</v>
      </c>
      <c r="B93" s="707" t="s">
        <v>6</v>
      </c>
      <c r="C93" s="708">
        <f>SUM(H93,K93,O93,R93)</f>
        <v>950000</v>
      </c>
      <c r="D93" s="709" t="s">
        <v>73</v>
      </c>
      <c r="E93" s="610" t="s">
        <v>343</v>
      </c>
      <c r="F93" s="710">
        <f>SUM(J93,N93,Q93)</f>
        <v>950000</v>
      </c>
      <c r="G93" s="711">
        <v>500000</v>
      </c>
      <c r="H93" s="712"/>
      <c r="I93" s="713" t="str">
        <f>E93</f>
        <v>własne</v>
      </c>
      <c r="J93" s="611">
        <v>150000</v>
      </c>
      <c r="K93" s="714">
        <f>SUM(J93)</f>
        <v>150000</v>
      </c>
      <c r="L93" s="715"/>
      <c r="M93" s="716" t="s">
        <v>343</v>
      </c>
      <c r="N93" s="567">
        <v>300000</v>
      </c>
      <c r="O93" s="690">
        <f>SUM(N93)</f>
        <v>300000</v>
      </c>
      <c r="P93" s="717" t="s">
        <v>343</v>
      </c>
      <c r="Q93" s="611">
        <v>500000</v>
      </c>
      <c r="R93" s="690">
        <f>Q93</f>
        <v>500000</v>
      </c>
      <c r="S93" s="613"/>
      <c r="T93" s="718"/>
      <c r="U93" s="650" t="s">
        <v>73</v>
      </c>
      <c r="V93" s="543"/>
    </row>
    <row r="94" spans="1:22" ht="68.25" customHeight="1">
      <c r="A94" s="596" t="s">
        <v>16</v>
      </c>
      <c r="B94" s="597" t="s">
        <v>449</v>
      </c>
      <c r="C94" s="643">
        <f>SUM(K94,O94,R94,H94)</f>
        <v>900000</v>
      </c>
      <c r="D94" s="623" t="s">
        <v>73</v>
      </c>
      <c r="E94" s="582" t="s">
        <v>343</v>
      </c>
      <c r="F94" s="719">
        <f aca="true" t="shared" si="6" ref="F94:F102">SUM(J94,N94,Q94)</f>
        <v>900000</v>
      </c>
      <c r="G94" s="711">
        <v>320000</v>
      </c>
      <c r="H94" s="590"/>
      <c r="I94" s="713" t="str">
        <f aca="true" t="shared" si="7" ref="I94:I102">E94</f>
        <v>własne</v>
      </c>
      <c r="J94" s="583">
        <v>500000</v>
      </c>
      <c r="K94" s="720">
        <f>SUM(J94)</f>
        <v>500000</v>
      </c>
      <c r="L94" s="715"/>
      <c r="M94" s="716" t="s">
        <v>343</v>
      </c>
      <c r="N94" s="573">
        <v>200000</v>
      </c>
      <c r="O94" s="618">
        <f>SUM(N94)</f>
        <v>200000</v>
      </c>
      <c r="P94" s="717" t="s">
        <v>343</v>
      </c>
      <c r="Q94" s="583">
        <v>200000</v>
      </c>
      <c r="R94" s="618">
        <f aca="true" t="shared" si="8" ref="R94:R101">Q94</f>
        <v>200000</v>
      </c>
      <c r="S94" s="601"/>
      <c r="T94" s="721"/>
      <c r="U94" s="621" t="s">
        <v>73</v>
      </c>
      <c r="V94" s="543"/>
    </row>
    <row r="95" spans="1:22" ht="27" customHeight="1">
      <c r="A95" s="596" t="s">
        <v>18</v>
      </c>
      <c r="B95" s="597" t="s">
        <v>7</v>
      </c>
      <c r="C95" s="643">
        <f aca="true" t="shared" si="9" ref="C95:C102">SUM(K95,O95,R95,H95)</f>
        <v>70000</v>
      </c>
      <c r="D95" s="623" t="s">
        <v>73</v>
      </c>
      <c r="E95" s="582" t="s">
        <v>343</v>
      </c>
      <c r="F95" s="719">
        <f t="shared" si="6"/>
        <v>70000</v>
      </c>
      <c r="G95" s="711">
        <v>70000</v>
      </c>
      <c r="H95" s="590"/>
      <c r="I95" s="713" t="str">
        <f t="shared" si="7"/>
        <v>własne</v>
      </c>
      <c r="J95" s="583">
        <v>0</v>
      </c>
      <c r="K95" s="720">
        <f>SUM(J95)</f>
        <v>0</v>
      </c>
      <c r="L95" s="715"/>
      <c r="M95" s="716" t="s">
        <v>343</v>
      </c>
      <c r="N95" s="573">
        <v>70000</v>
      </c>
      <c r="O95" s="618">
        <f aca="true" t="shared" si="10" ref="O95:O101">SUM(N95)</f>
        <v>70000</v>
      </c>
      <c r="P95" s="717" t="s">
        <v>343</v>
      </c>
      <c r="Q95" s="583">
        <v>0</v>
      </c>
      <c r="R95" s="618">
        <f t="shared" si="8"/>
        <v>0</v>
      </c>
      <c r="S95" s="601"/>
      <c r="T95" s="721"/>
      <c r="U95" s="621" t="s">
        <v>73</v>
      </c>
      <c r="V95" s="543"/>
    </row>
    <row r="96" spans="1:22" ht="18" customHeight="1">
      <c r="A96" s="596" t="s">
        <v>21</v>
      </c>
      <c r="B96" s="597" t="s">
        <v>8</v>
      </c>
      <c r="C96" s="643">
        <f t="shared" si="9"/>
        <v>12000</v>
      </c>
      <c r="D96" s="623" t="s">
        <v>73</v>
      </c>
      <c r="E96" s="582" t="s">
        <v>343</v>
      </c>
      <c r="F96" s="719">
        <f t="shared" si="6"/>
        <v>12000</v>
      </c>
      <c r="G96" s="711">
        <v>4000</v>
      </c>
      <c r="H96" s="590"/>
      <c r="I96" s="713" t="str">
        <f t="shared" si="7"/>
        <v>własne</v>
      </c>
      <c r="J96" s="583">
        <v>4000</v>
      </c>
      <c r="K96" s="720">
        <f aca="true" t="shared" si="11" ref="K96:K102">SUM(J96)</f>
        <v>4000</v>
      </c>
      <c r="L96" s="715"/>
      <c r="M96" s="716" t="s">
        <v>343</v>
      </c>
      <c r="N96" s="573">
        <v>4000</v>
      </c>
      <c r="O96" s="618">
        <f t="shared" si="10"/>
        <v>4000</v>
      </c>
      <c r="P96" s="717" t="s">
        <v>343</v>
      </c>
      <c r="Q96" s="583">
        <v>4000</v>
      </c>
      <c r="R96" s="618">
        <f t="shared" si="8"/>
        <v>4000</v>
      </c>
      <c r="S96" s="601"/>
      <c r="T96" s="721"/>
      <c r="U96" s="621" t="s">
        <v>9</v>
      </c>
      <c r="V96" s="543"/>
    </row>
    <row r="97" spans="1:22" ht="27" customHeight="1">
      <c r="A97" s="596" t="s">
        <v>23</v>
      </c>
      <c r="B97" s="597" t="s">
        <v>11</v>
      </c>
      <c r="C97" s="643">
        <f t="shared" si="9"/>
        <v>30000</v>
      </c>
      <c r="D97" s="623" t="s">
        <v>73</v>
      </c>
      <c r="E97" s="582" t="s">
        <v>343</v>
      </c>
      <c r="F97" s="719">
        <f t="shared" si="6"/>
        <v>30000</v>
      </c>
      <c r="G97" s="711">
        <v>10000</v>
      </c>
      <c r="H97" s="590"/>
      <c r="I97" s="713" t="str">
        <f t="shared" si="7"/>
        <v>własne</v>
      </c>
      <c r="J97" s="583">
        <v>10000</v>
      </c>
      <c r="K97" s="720">
        <f t="shared" si="11"/>
        <v>10000</v>
      </c>
      <c r="L97" s="715"/>
      <c r="M97" s="716" t="s">
        <v>343</v>
      </c>
      <c r="N97" s="573">
        <v>10000</v>
      </c>
      <c r="O97" s="618">
        <f t="shared" si="10"/>
        <v>10000</v>
      </c>
      <c r="P97" s="717" t="s">
        <v>343</v>
      </c>
      <c r="Q97" s="583">
        <v>10000</v>
      </c>
      <c r="R97" s="618">
        <f t="shared" si="8"/>
        <v>10000</v>
      </c>
      <c r="S97" s="601"/>
      <c r="T97" s="721"/>
      <c r="U97" s="621" t="s">
        <v>12</v>
      </c>
      <c r="V97" s="543"/>
    </row>
    <row r="98" spans="1:22" ht="27" customHeight="1">
      <c r="A98" s="596" t="s">
        <v>450</v>
      </c>
      <c r="B98" s="597" t="s">
        <v>14</v>
      </c>
      <c r="C98" s="643">
        <f t="shared" si="9"/>
        <v>24900</v>
      </c>
      <c r="D98" s="623" t="s">
        <v>73</v>
      </c>
      <c r="E98" s="582" t="s">
        <v>343</v>
      </c>
      <c r="F98" s="719">
        <f t="shared" si="6"/>
        <v>24900</v>
      </c>
      <c r="G98" s="711">
        <v>8300</v>
      </c>
      <c r="H98" s="590"/>
      <c r="I98" s="713" t="str">
        <f t="shared" si="7"/>
        <v>własne</v>
      </c>
      <c r="J98" s="583">
        <v>8300</v>
      </c>
      <c r="K98" s="720">
        <f t="shared" si="11"/>
        <v>8300</v>
      </c>
      <c r="L98" s="715"/>
      <c r="M98" s="716" t="s">
        <v>343</v>
      </c>
      <c r="N98" s="573">
        <v>8300</v>
      </c>
      <c r="O98" s="618">
        <f t="shared" si="10"/>
        <v>8300</v>
      </c>
      <c r="P98" s="717" t="s">
        <v>343</v>
      </c>
      <c r="Q98" s="583">
        <v>8300</v>
      </c>
      <c r="R98" s="618">
        <f t="shared" si="8"/>
        <v>8300</v>
      </c>
      <c r="S98" s="601"/>
      <c r="T98" s="721"/>
      <c r="U98" s="621" t="s">
        <v>15</v>
      </c>
      <c r="V98" s="543"/>
    </row>
    <row r="99" spans="1:22" ht="27" customHeight="1">
      <c r="A99" s="596" t="s">
        <v>451</v>
      </c>
      <c r="B99" s="597" t="s">
        <v>17</v>
      </c>
      <c r="C99" s="643">
        <f t="shared" si="9"/>
        <v>24600</v>
      </c>
      <c r="D99" s="623" t="s">
        <v>73</v>
      </c>
      <c r="E99" s="582" t="s">
        <v>343</v>
      </c>
      <c r="F99" s="719">
        <f t="shared" si="6"/>
        <v>24600</v>
      </c>
      <c r="G99" s="711">
        <v>8200</v>
      </c>
      <c r="H99" s="590"/>
      <c r="I99" s="713" t="str">
        <f t="shared" si="7"/>
        <v>własne</v>
      </c>
      <c r="J99" s="583">
        <v>8200</v>
      </c>
      <c r="K99" s="720">
        <f t="shared" si="11"/>
        <v>8200</v>
      </c>
      <c r="L99" s="715"/>
      <c r="M99" s="716" t="s">
        <v>343</v>
      </c>
      <c r="N99" s="573">
        <v>8200</v>
      </c>
      <c r="O99" s="618">
        <f t="shared" si="10"/>
        <v>8200</v>
      </c>
      <c r="P99" s="717" t="s">
        <v>343</v>
      </c>
      <c r="Q99" s="583">
        <v>8200</v>
      </c>
      <c r="R99" s="618">
        <f t="shared" si="8"/>
        <v>8200</v>
      </c>
      <c r="S99" s="601"/>
      <c r="T99" s="721"/>
      <c r="U99" s="621" t="s">
        <v>466</v>
      </c>
      <c r="V99" s="543"/>
    </row>
    <row r="100" spans="1:22" ht="27" customHeight="1">
      <c r="A100" s="596" t="s">
        <v>452</v>
      </c>
      <c r="B100" s="597" t="s">
        <v>19</v>
      </c>
      <c r="C100" s="643">
        <f>SUM(K100,O100,R100,H100)</f>
        <v>33000</v>
      </c>
      <c r="D100" s="623" t="s">
        <v>73</v>
      </c>
      <c r="E100" s="582" t="s">
        <v>343</v>
      </c>
      <c r="F100" s="719">
        <f t="shared" si="6"/>
        <v>33000</v>
      </c>
      <c r="G100" s="711">
        <v>11000</v>
      </c>
      <c r="H100" s="590"/>
      <c r="I100" s="713" t="str">
        <f t="shared" si="7"/>
        <v>własne</v>
      </c>
      <c r="J100" s="583">
        <v>11000</v>
      </c>
      <c r="K100" s="720">
        <f t="shared" si="11"/>
        <v>11000</v>
      </c>
      <c r="L100" s="715"/>
      <c r="M100" s="716" t="s">
        <v>343</v>
      </c>
      <c r="N100" s="573">
        <v>11000</v>
      </c>
      <c r="O100" s="618">
        <f t="shared" si="10"/>
        <v>11000</v>
      </c>
      <c r="P100" s="717" t="s">
        <v>343</v>
      </c>
      <c r="Q100" s="583">
        <v>11000</v>
      </c>
      <c r="R100" s="618">
        <f t="shared" si="8"/>
        <v>11000</v>
      </c>
      <c r="S100" s="601"/>
      <c r="T100" s="721"/>
      <c r="U100" s="621" t="s">
        <v>20</v>
      </c>
      <c r="V100" s="543"/>
    </row>
    <row r="101" spans="1:22" ht="15" customHeight="1">
      <c r="A101" s="596" t="s">
        <v>453</v>
      </c>
      <c r="B101" s="579" t="s">
        <v>22</v>
      </c>
      <c r="C101" s="643">
        <f>SUM(K101,O101,R101,H101)</f>
        <v>120000</v>
      </c>
      <c r="D101" s="722" t="s">
        <v>90</v>
      </c>
      <c r="E101" s="582"/>
      <c r="F101" s="719">
        <f t="shared" si="6"/>
        <v>120000</v>
      </c>
      <c r="G101" s="711"/>
      <c r="H101" s="599"/>
      <c r="I101" s="713"/>
      <c r="J101" s="640">
        <v>40000</v>
      </c>
      <c r="K101" s="529">
        <f t="shared" si="11"/>
        <v>40000</v>
      </c>
      <c r="L101" s="715"/>
      <c r="M101" s="716"/>
      <c r="N101" s="627">
        <v>40000</v>
      </c>
      <c r="O101" s="584">
        <f t="shared" si="10"/>
        <v>40000</v>
      </c>
      <c r="P101" s="717"/>
      <c r="Q101" s="640">
        <v>40000</v>
      </c>
      <c r="R101" s="584">
        <f t="shared" si="8"/>
        <v>40000</v>
      </c>
      <c r="S101" s="642"/>
      <c r="T101" s="723"/>
      <c r="U101" s="621" t="s">
        <v>90</v>
      </c>
      <c r="V101" s="543"/>
    </row>
    <row r="102" spans="1:22" ht="18" customHeight="1" thickBot="1">
      <c r="A102" s="596" t="s">
        <v>454</v>
      </c>
      <c r="B102" s="672" t="s">
        <v>24</v>
      </c>
      <c r="C102" s="673">
        <f t="shared" si="9"/>
        <v>359000</v>
      </c>
      <c r="D102" s="724" t="s">
        <v>89</v>
      </c>
      <c r="E102" s="605"/>
      <c r="F102" s="725">
        <f t="shared" si="6"/>
        <v>359000</v>
      </c>
      <c r="G102" s="711">
        <v>159000</v>
      </c>
      <c r="H102" s="677"/>
      <c r="I102" s="713">
        <f t="shared" si="7"/>
        <v>0</v>
      </c>
      <c r="J102" s="607">
        <v>159000</v>
      </c>
      <c r="K102" s="726">
        <f t="shared" si="11"/>
        <v>159000</v>
      </c>
      <c r="L102" s="727"/>
      <c r="M102" s="728" t="s">
        <v>343</v>
      </c>
      <c r="N102" s="682">
        <v>100000</v>
      </c>
      <c r="O102" s="679">
        <f>SUM(N102)</f>
        <v>100000</v>
      </c>
      <c r="P102" s="729" t="s">
        <v>343</v>
      </c>
      <c r="Q102" s="607">
        <v>100000</v>
      </c>
      <c r="R102" s="679">
        <f>Q102</f>
        <v>100000</v>
      </c>
      <c r="S102" s="609"/>
      <c r="T102" s="730"/>
      <c r="U102" s="686" t="s">
        <v>89</v>
      </c>
      <c r="V102" s="543"/>
    </row>
    <row r="103" spans="1:22" ht="15" customHeight="1" thickBot="1">
      <c r="A103" s="530"/>
      <c r="B103" s="531"/>
      <c r="C103" s="532"/>
      <c r="D103" s="533"/>
      <c r="E103" s="534"/>
      <c r="F103" s="535"/>
      <c r="G103" s="536"/>
      <c r="H103" s="537"/>
      <c r="I103" s="537"/>
      <c r="J103" s="731"/>
      <c r="K103" s="732">
        <f>SUM(K93:K102)</f>
        <v>890500</v>
      </c>
      <c r="L103" s="733"/>
      <c r="M103" s="734"/>
      <c r="N103" s="735"/>
      <c r="O103" s="736">
        <f>SUM(O93:O102)</f>
        <v>751500</v>
      </c>
      <c r="P103" s="737"/>
      <c r="Q103" s="731"/>
      <c r="R103" s="736">
        <f>SUM(R93:R102)</f>
        <v>881500</v>
      </c>
      <c r="S103" s="537"/>
      <c r="T103" s="537"/>
      <c r="U103" s="542"/>
      <c r="V103" s="543"/>
    </row>
    <row r="104" spans="1:22" ht="15" customHeight="1">
      <c r="A104" s="530"/>
      <c r="B104" s="531"/>
      <c r="C104" s="532"/>
      <c r="D104" s="533"/>
      <c r="E104" s="534"/>
      <c r="F104" s="535"/>
      <c r="G104" s="536"/>
      <c r="H104" s="537"/>
      <c r="I104" s="537"/>
      <c r="J104" s="538"/>
      <c r="K104" s="539"/>
      <c r="L104" s="539"/>
      <c r="M104" s="541"/>
      <c r="N104" s="539"/>
      <c r="O104" s="538"/>
      <c r="P104" s="541"/>
      <c r="Q104" s="538"/>
      <c r="R104" s="537"/>
      <c r="S104" s="537"/>
      <c r="T104" s="537"/>
      <c r="U104" s="542"/>
      <c r="V104" s="543"/>
    </row>
    <row r="105" spans="1:22" ht="15" customHeight="1">
      <c r="A105" s="530"/>
      <c r="B105" s="738"/>
      <c r="C105" s="532"/>
      <c r="D105" s="533"/>
      <c r="E105" s="534"/>
      <c r="F105" s="535"/>
      <c r="G105" s="536"/>
      <c r="H105" s="537"/>
      <c r="I105" s="537"/>
      <c r="J105" s="538"/>
      <c r="K105" s="539"/>
      <c r="L105" s="539"/>
      <c r="M105" s="541"/>
      <c r="N105" s="539"/>
      <c r="O105" s="538"/>
      <c r="P105" s="541"/>
      <c r="Q105" s="538"/>
      <c r="R105" s="537"/>
      <c r="S105" s="537"/>
      <c r="T105" s="537"/>
      <c r="U105" s="542"/>
      <c r="V105" s="543"/>
    </row>
    <row r="106" spans="1:22" ht="15" customHeight="1">
      <c r="A106" s="530"/>
      <c r="B106" s="739"/>
      <c r="C106" s="532"/>
      <c r="D106" s="739"/>
      <c r="E106" s="534"/>
      <c r="F106" s="535"/>
      <c r="G106" s="536"/>
      <c r="H106" s="537"/>
      <c r="I106" s="537"/>
      <c r="J106" s="538"/>
      <c r="K106" s="539"/>
      <c r="L106" s="539"/>
      <c r="M106" s="541"/>
      <c r="N106" s="539"/>
      <c r="O106" s="538"/>
      <c r="P106" s="541"/>
      <c r="Q106" s="538"/>
      <c r="R106" s="537"/>
      <c r="S106" s="537"/>
      <c r="T106" s="537"/>
      <c r="U106" s="542"/>
      <c r="V106" s="543"/>
    </row>
    <row r="107" spans="1:22" ht="15" customHeight="1">
      <c r="A107" s="530"/>
      <c r="B107" s="739"/>
      <c r="C107" s="532"/>
      <c r="D107" s="533"/>
      <c r="E107" s="534"/>
      <c r="F107" s="535"/>
      <c r="G107" s="536"/>
      <c r="H107" s="537"/>
      <c r="I107" s="537"/>
      <c r="J107" s="538"/>
      <c r="K107" s="539"/>
      <c r="L107" s="539"/>
      <c r="M107" s="541"/>
      <c r="N107" s="539"/>
      <c r="O107" s="538"/>
      <c r="P107" s="541"/>
      <c r="Q107" s="538"/>
      <c r="R107" s="537"/>
      <c r="S107" s="537"/>
      <c r="T107" s="537"/>
      <c r="U107" s="542"/>
      <c r="V107" s="543"/>
    </row>
    <row r="108" spans="1:22" ht="15" customHeight="1">
      <c r="A108" s="530"/>
      <c r="B108" s="739"/>
      <c r="C108" s="532"/>
      <c r="D108" s="533"/>
      <c r="E108" s="534"/>
      <c r="F108" s="535"/>
      <c r="G108" s="536"/>
      <c r="H108" s="537"/>
      <c r="I108" s="537"/>
      <c r="J108" s="538"/>
      <c r="K108" s="539"/>
      <c r="L108" s="539"/>
      <c r="M108" s="541"/>
      <c r="N108" s="539"/>
      <c r="O108" s="538"/>
      <c r="P108" s="541"/>
      <c r="Q108" s="538"/>
      <c r="R108" s="537"/>
      <c r="S108" s="537"/>
      <c r="T108" s="537"/>
      <c r="U108" s="542"/>
      <c r="V108" s="543"/>
    </row>
    <row r="109" spans="1:22" ht="15.75" customHeight="1">
      <c r="A109" s="530"/>
      <c r="B109" s="739"/>
      <c r="C109" s="532"/>
      <c r="D109" s="739" t="s">
        <v>455</v>
      </c>
      <c r="E109" s="534"/>
      <c r="F109" s="535"/>
      <c r="G109" s="536"/>
      <c r="H109" s="537"/>
      <c r="I109" s="537"/>
      <c r="J109" s="538"/>
      <c r="K109" s="539"/>
      <c r="L109" s="539"/>
      <c r="M109" s="541"/>
      <c r="N109" s="539"/>
      <c r="O109" s="538"/>
      <c r="P109" s="541"/>
      <c r="Q109" s="538"/>
      <c r="R109" s="537"/>
      <c r="S109" s="537"/>
      <c r="T109" s="537"/>
      <c r="U109" s="542"/>
      <c r="V109" s="543"/>
    </row>
    <row r="110" spans="1:22" ht="15.75" customHeight="1">
      <c r="A110" s="530"/>
      <c r="B110" s="739"/>
      <c r="C110" s="532"/>
      <c r="D110" s="739"/>
      <c r="E110" s="534"/>
      <c r="F110" s="535"/>
      <c r="G110" s="536"/>
      <c r="H110" s="537"/>
      <c r="I110" s="537"/>
      <c r="J110" s="538"/>
      <c r="K110" s="539"/>
      <c r="L110" s="539"/>
      <c r="M110" s="541"/>
      <c r="N110" s="539"/>
      <c r="O110" s="538"/>
      <c r="P110" s="541"/>
      <c r="Q110" s="538"/>
      <c r="R110" s="537"/>
      <c r="S110" s="537"/>
      <c r="T110" s="537"/>
      <c r="U110" s="542"/>
      <c r="V110" s="543"/>
    </row>
    <row r="111" spans="1:22" ht="15" customHeight="1" thickBot="1">
      <c r="A111" s="530"/>
      <c r="B111" s="531"/>
      <c r="C111" s="532"/>
      <c r="D111" s="533"/>
      <c r="E111" s="534"/>
      <c r="F111" s="535"/>
      <c r="G111" s="536"/>
      <c r="H111" s="537"/>
      <c r="I111" s="537"/>
      <c r="J111" s="538"/>
      <c r="K111" s="539"/>
      <c r="L111" s="539"/>
      <c r="M111" s="541"/>
      <c r="N111" s="539"/>
      <c r="O111" s="538"/>
      <c r="P111" s="541"/>
      <c r="Q111" s="538"/>
      <c r="R111" s="537"/>
      <c r="S111" s="537"/>
      <c r="T111" s="537"/>
      <c r="U111" s="542"/>
      <c r="V111" s="543"/>
    </row>
    <row r="112" spans="1:21" ht="41.25" customHeight="1" thickBot="1">
      <c r="A112" s="740"/>
      <c r="B112" s="741"/>
      <c r="D112" s="549"/>
      <c r="E112" s="742"/>
      <c r="F112" s="743"/>
      <c r="G112" s="744"/>
      <c r="H112" s="745" t="s">
        <v>456</v>
      </c>
      <c r="I112" s="746"/>
      <c r="J112" s="747"/>
      <c r="K112" s="748" t="s">
        <v>457</v>
      </c>
      <c r="L112" s="749"/>
      <c r="M112" s="750"/>
      <c r="N112" s="749"/>
      <c r="O112" s="751" t="s">
        <v>458</v>
      </c>
      <c r="P112" s="750"/>
      <c r="Q112" s="752"/>
      <c r="R112" s="751" t="s">
        <v>459</v>
      </c>
      <c r="S112" s="753"/>
      <c r="T112" s="753"/>
      <c r="U112" s="751" t="s">
        <v>460</v>
      </c>
    </row>
    <row r="113" spans="1:22" ht="14.25" customHeight="1" thickBot="1">
      <c r="A113" s="740"/>
      <c r="B113" s="754"/>
      <c r="C113" s="755"/>
      <c r="D113" s="846" t="s">
        <v>101</v>
      </c>
      <c r="E113" s="847"/>
      <c r="F113" s="756"/>
      <c r="G113" s="757">
        <f>SUM(G120,G119,G118,G114)</f>
        <v>27592500</v>
      </c>
      <c r="H113" s="758">
        <f>SUM(H121,H120,H119,H118,H114)</f>
        <v>1596144.5</v>
      </c>
      <c r="I113" s="759"/>
      <c r="J113" s="760"/>
      <c r="K113" s="758">
        <f>SUM(K118:K121,K114)</f>
        <v>11511500</v>
      </c>
      <c r="L113" s="759"/>
      <c r="M113" s="761"/>
      <c r="N113" s="760"/>
      <c r="O113" s="758">
        <f>SUM(O121,O120,O119,O118,O114)</f>
        <v>10664500</v>
      </c>
      <c r="P113" s="759">
        <f>SUM(P118:P120,P114)</f>
        <v>3953000</v>
      </c>
      <c r="Q113" s="760"/>
      <c r="R113" s="758">
        <f>SUM(R114,R118:R121)</f>
        <v>23336500</v>
      </c>
      <c r="S113" s="758"/>
      <c r="T113" s="758"/>
      <c r="U113" s="758">
        <f>SUM(U118:U121,U114)</f>
        <v>73176000</v>
      </c>
      <c r="V113" s="762"/>
    </row>
    <row r="114" spans="1:21" ht="15" customHeight="1">
      <c r="A114" s="740"/>
      <c r="B114" s="763"/>
      <c r="C114" s="175"/>
      <c r="D114" s="764" t="s">
        <v>25</v>
      </c>
      <c r="E114" s="765"/>
      <c r="F114" s="766"/>
      <c r="G114" s="767">
        <f>SUM(G93:G100,F48:F50,F45:F46,F37:F38,F35:F36,F31:F33,F24:F30,F8:F23,F3:F7)</f>
        <v>16696500</v>
      </c>
      <c r="H114" s="768">
        <f>SUM(H115,H116,H117)</f>
        <v>295958.8</v>
      </c>
      <c r="I114" s="768"/>
      <c r="J114" s="848"/>
      <c r="K114" s="768">
        <f>SUM(K115:K117)</f>
        <v>8591500</v>
      </c>
      <c r="L114" s="768"/>
      <c r="M114" s="769"/>
      <c r="N114" s="829"/>
      <c r="O114" s="768">
        <f>SUM(O115:O117)</f>
        <v>6131500</v>
      </c>
      <c r="P114" s="769"/>
      <c r="Q114" s="848"/>
      <c r="R114" s="770">
        <f>SUM(R115:R117)</f>
        <v>12606500</v>
      </c>
      <c r="S114" s="771"/>
      <c r="T114" s="840"/>
      <c r="U114" s="770">
        <f>SUM(U115:U117)</f>
        <v>39200000</v>
      </c>
    </row>
    <row r="115" spans="1:21" ht="15" customHeight="1">
      <c r="A115" s="740"/>
      <c r="B115" s="763"/>
      <c r="C115" s="175"/>
      <c r="D115" s="843" t="s">
        <v>73</v>
      </c>
      <c r="E115" s="772" t="s">
        <v>343</v>
      </c>
      <c r="F115" s="773"/>
      <c r="G115" s="774" t="e">
        <f>SUM(G100,G99,G98,G97,G96,G95,#REF!,G94,G93,F48,F46,F45,F38,F36,F33,F30,F27,F25,F23,F21,F15,F13,F10,F7,F4)</f>
        <v>#REF!</v>
      </c>
      <c r="H115" s="775">
        <f>SUM(H5,H8,H11,H20,H28,H31,H43,H48,H62,H67,H72,H72,H79,H81)</f>
        <v>235958.8</v>
      </c>
      <c r="I115" s="576"/>
      <c r="J115" s="849"/>
      <c r="K115" s="576">
        <f>SUM(J4,J7,J10,J13,J15,J17,J19,J21,J23,J25,J27,J30,J33,J36,J38,J43,J44,J45,J46,J48,J67,J93:J100,J62,J76,J81)</f>
        <v>1214350</v>
      </c>
      <c r="L115" s="576"/>
      <c r="M115" s="776" t="s">
        <v>343</v>
      </c>
      <c r="N115" s="830"/>
      <c r="O115" s="576">
        <f>SUM(N4,N7,N10,N13,N15,N17,N19,N21,N23,N25,N27,N30,N33,N36,N38,N43,N44,N45,N46,N48,N67,N93:N100,N62,N76,N81)</f>
        <v>1176000</v>
      </c>
      <c r="P115" s="576">
        <f>SUM(O4,O7,O10,O13,O15,O21,O23,O25,O27,O30,O33,O36,O38,O45,O46,O48,O93:O100)</f>
        <v>741500</v>
      </c>
      <c r="Q115" s="849"/>
      <c r="R115" s="720">
        <f>SUM(Q4,Q7,Q10,Q13,Q15,Q17,Q19,Q21,Q23,Q25,Q27,Q30,Q33,Q36,Q38,Q43,Q44,Q45,Q46,Q48,Q67,Q93:Q100,Q62,Q76,Q81)</f>
        <v>2207400</v>
      </c>
      <c r="S115" s="777"/>
      <c r="T115" s="841"/>
      <c r="U115" s="720">
        <f>SUM(T4,T7,T10,T13,T15,T17,T19,T21,T23,T25,T27,T30,T33,T36,T38,T43,T44,T45,T46,T48,T67,T93:T100,T62,T76,T81)</f>
        <v>8450000</v>
      </c>
    </row>
    <row r="116" spans="1:21" ht="15" customHeight="1">
      <c r="A116" s="740"/>
      <c r="B116" s="763"/>
      <c r="C116" s="175"/>
      <c r="D116" s="844"/>
      <c r="E116" s="772" t="s">
        <v>26</v>
      </c>
      <c r="F116" s="773"/>
      <c r="G116" s="775"/>
      <c r="H116" s="576">
        <v>0</v>
      </c>
      <c r="I116" s="576"/>
      <c r="J116" s="849"/>
      <c r="K116" s="576">
        <f>SUM(J3,J5,J8,J11,J14,J16,J18,J20,J22,J24,J26,J28,J31,J35,J37,J42,J49,J66,J72,J74,J79,J85)</f>
        <v>5337230</v>
      </c>
      <c r="L116" s="576">
        <f>SUM(K3,K5,K8,K11,K14,K16,K18,K20,K22,K24,K26,K28,K31,K35,K37,K42,K49,K65)</f>
        <v>3600000</v>
      </c>
      <c r="M116" s="576">
        <f>SUM(L3,L5,L8,L11,L14,L16,L18,L20,L22,L24,L26,L28,L31,L35,L37,L42,L49,L66)</f>
        <v>723250</v>
      </c>
      <c r="N116" s="830"/>
      <c r="O116" s="576">
        <f>SUM(N3,N5,N8,N11,N14,N16,N18,N20,N22,N24,N26,N28,N31,N35,N37,N42,N49,N66,N72,N74,N79,N85)</f>
        <v>4955500</v>
      </c>
      <c r="P116" s="576">
        <f>SUM(O3,O5,O8,O11,O14,O16,O18,O20,O22,O24,O26,O28,O31,O35,O37,O42,O49,O65)</f>
        <v>4390000</v>
      </c>
      <c r="Q116" s="849"/>
      <c r="R116" s="720">
        <f>SUM(Q3,Q5,Q8,Q11,Q14,Q16,Q18,Q20,Q22,Q24,Q26,Q28,Q31,Q35,Q37,Q42,Q49,Q66,Q72,Q74,Q79,Q85)</f>
        <v>9719100</v>
      </c>
      <c r="S116" s="777"/>
      <c r="T116" s="841"/>
      <c r="U116" s="720">
        <f>SUM(T3,T5,T8,T11,T14,T16,T18,T20,T22,T24,T26,T28,T31,T35,T37,T42,T49,T66,T72,T74,T79,T85)</f>
        <v>30750000</v>
      </c>
    </row>
    <row r="117" spans="1:21" ht="15" customHeight="1">
      <c r="A117" s="740"/>
      <c r="B117" s="763"/>
      <c r="C117" s="175"/>
      <c r="D117" s="845"/>
      <c r="E117" s="772" t="s">
        <v>27</v>
      </c>
      <c r="F117" s="773"/>
      <c r="G117" s="778">
        <f>SUM(F50,F32,F29,F12,F9,F6)</f>
        <v>2779920</v>
      </c>
      <c r="H117" s="576">
        <f>SUM(H50)</f>
        <v>60000</v>
      </c>
      <c r="I117" s="576"/>
      <c r="J117" s="849"/>
      <c r="K117" s="576">
        <f>SUM(J6,J9,J12,J29,J32,J50)</f>
        <v>2039920</v>
      </c>
      <c r="L117" s="576">
        <f>SUM(K6,K9,K12,K29,K32,K50)</f>
        <v>0</v>
      </c>
      <c r="M117" s="576">
        <f>SUM(L6,L9,L12,L29,L32,L50)</f>
        <v>0</v>
      </c>
      <c r="N117" s="830"/>
      <c r="O117" s="576">
        <f>SUM(N6,N9,N12,N29,N32,N50)</f>
        <v>0</v>
      </c>
      <c r="P117" s="576">
        <f>SUM(O6,O9,O12,O29,O32,O50)</f>
        <v>0</v>
      </c>
      <c r="Q117" s="849"/>
      <c r="R117" s="720">
        <f>SUM(Q6,Q9,Q12,Q29,Q32,Q50)</f>
        <v>680000</v>
      </c>
      <c r="S117" s="777"/>
      <c r="T117" s="841"/>
      <c r="U117" s="720">
        <f>SUM(T6,T9,T12,T29,T32,T50)</f>
        <v>0</v>
      </c>
    </row>
    <row r="118" spans="1:21" ht="15" customHeight="1">
      <c r="A118" s="740"/>
      <c r="B118" s="763"/>
      <c r="C118" s="175"/>
      <c r="D118" s="779" t="s">
        <v>89</v>
      </c>
      <c r="E118" s="780"/>
      <c r="F118" s="773"/>
      <c r="G118" s="775">
        <f>SUM(G102,G71,G70,G61,G60,G56,G54,G52)</f>
        <v>9616000</v>
      </c>
      <c r="H118" s="781">
        <f>SUM(H52,H54,H56:H61,H64,H68,H71,H70,H76,H86)</f>
        <v>1300185.7</v>
      </c>
      <c r="I118" s="576"/>
      <c r="J118" s="849"/>
      <c r="K118" s="576">
        <f>SUM(J52,J56,J57,J58,J59,J60,J61,J64,J68,J70,J71,J78,J86,J102)</f>
        <v>1716000</v>
      </c>
      <c r="L118" s="576">
        <f>SUM(K52:K63,K68:K71,K102)</f>
        <v>2360000</v>
      </c>
      <c r="M118" s="576">
        <f>SUM(L52:L64,L68:L71,L102)</f>
        <v>0</v>
      </c>
      <c r="N118" s="830"/>
      <c r="O118" s="576">
        <f>SUM(N54,N56,N57,N58,N59,N60,N61,N52,N64,N68,N70,N71,N78,N86,N102)</f>
        <v>2853000</v>
      </c>
      <c r="P118" s="576">
        <f>SUM(O52:O64,O68:O71,O102)</f>
        <v>3953000</v>
      </c>
      <c r="Q118" s="849"/>
      <c r="R118" s="720">
        <f>SUM(Q52,Q54,Q56,Q57,Q58,Q59,Q60,Q61,Q64,Q68,Q70,Q71,Q78,Q86,Q102)</f>
        <v>2170000</v>
      </c>
      <c r="S118" s="777"/>
      <c r="T118" s="841"/>
      <c r="U118" s="720">
        <f>SUM(T52,T54,T56,T57,T58,T59,T60,T61,T64,T68,T70,T71,T78,T86,T102)</f>
        <v>4550000</v>
      </c>
    </row>
    <row r="119" spans="1:21" ht="15" customHeight="1">
      <c r="A119" s="740"/>
      <c r="B119" s="763"/>
      <c r="C119" s="175"/>
      <c r="D119" s="779" t="s">
        <v>90</v>
      </c>
      <c r="E119" s="780"/>
      <c r="F119" s="773"/>
      <c r="G119" s="775">
        <f>SUM(F39,F40,F41)</f>
        <v>1140000</v>
      </c>
      <c r="H119" s="576">
        <f>SUM(H39:H41,H101)</f>
        <v>0</v>
      </c>
      <c r="I119" s="576"/>
      <c r="J119" s="849"/>
      <c r="K119" s="576">
        <f>SUM(K39:K41,K101,J83)</f>
        <v>420000</v>
      </c>
      <c r="L119" s="576">
        <f>SUM(L39:L41,L101)</f>
        <v>0</v>
      </c>
      <c r="M119" s="576">
        <f>SUM(M39:M41,M101)</f>
        <v>0</v>
      </c>
      <c r="N119" s="830"/>
      <c r="O119" s="576">
        <f>SUM(O39:O41,O101,N83)</f>
        <v>380000</v>
      </c>
      <c r="P119" s="576">
        <f>SUM(P39:P41,P101)</f>
        <v>0</v>
      </c>
      <c r="Q119" s="849"/>
      <c r="R119" s="720">
        <f>SUM(R39:R41,R101,Q83)</f>
        <v>460000</v>
      </c>
      <c r="S119" s="777"/>
      <c r="T119" s="841"/>
      <c r="U119" s="720">
        <f>SUM(T39:T41,T101)</f>
        <v>2720000</v>
      </c>
    </row>
    <row r="120" spans="1:21" ht="16.5" customHeight="1">
      <c r="A120" s="740"/>
      <c r="B120" s="763"/>
      <c r="C120" s="175"/>
      <c r="D120" s="782" t="s">
        <v>28</v>
      </c>
      <c r="E120" s="780"/>
      <c r="F120" s="773"/>
      <c r="G120" s="783">
        <f>SUM(F51)</f>
        <v>140000</v>
      </c>
      <c r="H120" s="660">
        <v>0</v>
      </c>
      <c r="I120" s="660"/>
      <c r="J120" s="849"/>
      <c r="K120" s="660">
        <f>SUM(J51)</f>
        <v>140000</v>
      </c>
      <c r="L120" s="784"/>
      <c r="M120" s="785"/>
      <c r="N120" s="830"/>
      <c r="O120" s="660">
        <f>SUM(N51)</f>
        <v>0</v>
      </c>
      <c r="P120" s="785"/>
      <c r="Q120" s="849"/>
      <c r="R120" s="786">
        <v>0</v>
      </c>
      <c r="S120" s="787"/>
      <c r="T120" s="841"/>
      <c r="U120" s="786">
        <v>0</v>
      </c>
    </row>
    <row r="121" spans="1:21" ht="15.75" customHeight="1" thickBot="1">
      <c r="A121" s="740"/>
      <c r="B121" s="763"/>
      <c r="C121" s="532"/>
      <c r="D121" s="788" t="s">
        <v>461</v>
      </c>
      <c r="E121" s="789"/>
      <c r="F121" s="790"/>
      <c r="G121" s="791"/>
      <c r="H121" s="647">
        <f>SUM(H63,H73,H69,H76,H80,H82,H87)</f>
        <v>0</v>
      </c>
      <c r="I121" s="647"/>
      <c r="J121" s="828"/>
      <c r="K121" s="647">
        <f>SUM(J53,J63,J73,J69,J80,J82,J87)</f>
        <v>644000</v>
      </c>
      <c r="L121" s="792"/>
      <c r="M121" s="793"/>
      <c r="N121" s="831"/>
      <c r="O121" s="647">
        <f>SUM(N53,N63,N69,N73,N82,N84,N87)</f>
        <v>1300000</v>
      </c>
      <c r="P121" s="793"/>
      <c r="Q121" s="828"/>
      <c r="R121" s="726">
        <f>SUM(Q53,Q63,Q69,Q73,Q77,Q80,Q82,Q87)</f>
        <v>8100000</v>
      </c>
      <c r="S121" s="794"/>
      <c r="T121" s="842"/>
      <c r="U121" s="726">
        <f>SUM(T53,T63,T69,T73,T77,T80,T82,T87)</f>
        <v>26706000</v>
      </c>
    </row>
    <row r="122" spans="1:20" ht="21" customHeight="1">
      <c r="A122" s="740"/>
      <c r="B122" s="741"/>
      <c r="C122" s="795"/>
      <c r="D122" s="549"/>
      <c r="E122" s="742"/>
      <c r="F122" s="796"/>
      <c r="G122" s="797"/>
      <c r="I122" s="549"/>
      <c r="J122" s="798"/>
      <c r="K122" s="798"/>
      <c r="L122" s="798"/>
      <c r="M122" s="799"/>
      <c r="N122" s="798"/>
      <c r="O122" s="549"/>
      <c r="P122" s="799"/>
      <c r="Q122" s="549"/>
      <c r="R122" s="549"/>
      <c r="S122" s="549"/>
      <c r="T122" s="549"/>
    </row>
    <row r="123" spans="1:20" ht="30" customHeight="1">
      <c r="A123" s="740"/>
      <c r="B123" s="741"/>
      <c r="D123" s="549"/>
      <c r="E123" s="742"/>
      <c r="F123" s="796"/>
      <c r="G123" s="648"/>
      <c r="I123" s="549"/>
      <c r="J123" s="798"/>
      <c r="K123" s="549"/>
      <c r="L123" s="549"/>
      <c r="M123" s="799"/>
      <c r="N123" s="549"/>
      <c r="O123" s="549"/>
      <c r="P123" s="799"/>
      <c r="Q123" s="549"/>
      <c r="R123" s="549"/>
      <c r="S123" s="549"/>
      <c r="T123" s="549"/>
    </row>
    <row r="124" spans="1:20" ht="15" customHeight="1">
      <c r="A124" s="740"/>
      <c r="B124" s="741"/>
      <c r="D124" s="549"/>
      <c r="E124" s="742"/>
      <c r="F124" s="796"/>
      <c r="G124" s="648"/>
      <c r="I124" s="549"/>
      <c r="J124" s="798"/>
      <c r="K124" s="798"/>
      <c r="L124" s="549"/>
      <c r="M124" s="799"/>
      <c r="N124" s="549"/>
      <c r="O124" s="549"/>
      <c r="P124" s="799"/>
      <c r="Q124" s="549"/>
      <c r="R124" s="549"/>
      <c r="S124" s="549"/>
      <c r="T124" s="549"/>
    </row>
    <row r="125" spans="1:20" ht="15" customHeight="1">
      <c r="A125" s="740"/>
      <c r="B125" s="741"/>
      <c r="D125" s="549"/>
      <c r="E125" s="742"/>
      <c r="F125" s="796"/>
      <c r="G125" s="648"/>
      <c r="I125" s="549"/>
      <c r="J125" s="798"/>
      <c r="K125" s="549"/>
      <c r="L125" s="549"/>
      <c r="M125" s="799"/>
      <c r="N125" s="549"/>
      <c r="O125" s="549"/>
      <c r="P125" s="799"/>
      <c r="Q125" s="549"/>
      <c r="R125" s="549"/>
      <c r="S125" s="549"/>
      <c r="T125" s="549"/>
    </row>
    <row r="126" spans="1:20" ht="15" customHeight="1">
      <c r="A126" s="740"/>
      <c r="B126" s="741"/>
      <c r="D126" s="549"/>
      <c r="E126" s="742"/>
      <c r="F126" s="796"/>
      <c r="G126" s="648"/>
      <c r="I126" s="549"/>
      <c r="J126" s="798"/>
      <c r="K126" s="549"/>
      <c r="L126" s="549"/>
      <c r="M126" s="799"/>
      <c r="N126" s="549"/>
      <c r="O126" s="549"/>
      <c r="P126" s="799"/>
      <c r="Q126" s="549"/>
      <c r="R126" s="549"/>
      <c r="S126" s="549"/>
      <c r="T126" s="549"/>
    </row>
    <row r="127" spans="1:20" ht="15" customHeight="1">
      <c r="A127" s="740"/>
      <c r="B127" s="741"/>
      <c r="D127" s="549"/>
      <c r="E127" s="742"/>
      <c r="F127" s="796"/>
      <c r="G127" s="648"/>
      <c r="I127" s="549"/>
      <c r="J127" s="798"/>
      <c r="K127" s="549"/>
      <c r="L127" s="549"/>
      <c r="M127" s="799"/>
      <c r="N127" s="549"/>
      <c r="O127" s="549"/>
      <c r="P127" s="799"/>
      <c r="Q127" s="549"/>
      <c r="R127" s="549"/>
      <c r="S127" s="549"/>
      <c r="T127" s="549"/>
    </row>
    <row r="128" spans="1:20" ht="15" customHeight="1">
      <c r="A128" s="740"/>
      <c r="B128" s="741"/>
      <c r="D128" s="549"/>
      <c r="E128" s="742"/>
      <c r="F128" s="796"/>
      <c r="G128" s="648"/>
      <c r="I128" s="549"/>
      <c r="J128" s="798"/>
      <c r="K128" s="549"/>
      <c r="L128" s="549"/>
      <c r="M128" s="799"/>
      <c r="N128" s="549"/>
      <c r="O128" s="549"/>
      <c r="P128" s="799"/>
      <c r="Q128" s="549"/>
      <c r="R128" s="549"/>
      <c r="S128" s="549"/>
      <c r="T128" s="549"/>
    </row>
  </sheetData>
  <mergeCells count="265">
    <mergeCell ref="G35:G36"/>
    <mergeCell ref="H35:H36"/>
    <mergeCell ref="K35:K36"/>
    <mergeCell ref="G47:G51"/>
    <mergeCell ref="K47:K51"/>
    <mergeCell ref="B47:B51"/>
    <mergeCell ref="C47:C51"/>
    <mergeCell ref="D47:E47"/>
    <mergeCell ref="R62:R64"/>
    <mergeCell ref="D55:E55"/>
    <mergeCell ref="M55:N55"/>
    <mergeCell ref="P55:Q55"/>
    <mergeCell ref="O62:O64"/>
    <mergeCell ref="R31:R33"/>
    <mergeCell ref="L35:L36"/>
    <mergeCell ref="O35:O36"/>
    <mergeCell ref="R35:R36"/>
    <mergeCell ref="A31:A33"/>
    <mergeCell ref="B31:B33"/>
    <mergeCell ref="C31:C33"/>
    <mergeCell ref="D31:D33"/>
    <mergeCell ref="R26:R27"/>
    <mergeCell ref="B28:B30"/>
    <mergeCell ref="C28:C30"/>
    <mergeCell ref="D28:D30"/>
    <mergeCell ref="G28:G30"/>
    <mergeCell ref="H28:H30"/>
    <mergeCell ref="K28:K30"/>
    <mergeCell ref="L28:L30"/>
    <mergeCell ref="O28:O30"/>
    <mergeCell ref="R28:R30"/>
    <mergeCell ref="R24:R25"/>
    <mergeCell ref="A26:A27"/>
    <mergeCell ref="B26:B27"/>
    <mergeCell ref="C26:C27"/>
    <mergeCell ref="D26:D27"/>
    <mergeCell ref="G26:G27"/>
    <mergeCell ref="H26:H27"/>
    <mergeCell ref="K26:K27"/>
    <mergeCell ref="L26:L27"/>
    <mergeCell ref="O26:O27"/>
    <mergeCell ref="H24:H25"/>
    <mergeCell ref="K24:K25"/>
    <mergeCell ref="L24:L25"/>
    <mergeCell ref="O24:O25"/>
    <mergeCell ref="B24:B25"/>
    <mergeCell ref="C24:C25"/>
    <mergeCell ref="D24:D25"/>
    <mergeCell ref="G24:G25"/>
    <mergeCell ref="R20:R21"/>
    <mergeCell ref="C22:C23"/>
    <mergeCell ref="D22:D23"/>
    <mergeCell ref="G22:G23"/>
    <mergeCell ref="H22:H23"/>
    <mergeCell ref="K22:K23"/>
    <mergeCell ref="L22:L23"/>
    <mergeCell ref="O22:O23"/>
    <mergeCell ref="R22:R23"/>
    <mergeCell ref="H20:H21"/>
    <mergeCell ref="K20:K21"/>
    <mergeCell ref="L20:L21"/>
    <mergeCell ref="O20:O21"/>
    <mergeCell ref="B20:B21"/>
    <mergeCell ref="C20:C21"/>
    <mergeCell ref="D20:D21"/>
    <mergeCell ref="G20:G21"/>
    <mergeCell ref="R16:R17"/>
    <mergeCell ref="A18:A19"/>
    <mergeCell ref="B18:B19"/>
    <mergeCell ref="C18:C19"/>
    <mergeCell ref="D18:D19"/>
    <mergeCell ref="G18:G19"/>
    <mergeCell ref="H18:H19"/>
    <mergeCell ref="K18:K19"/>
    <mergeCell ref="O18:O19"/>
    <mergeCell ref="R18:R19"/>
    <mergeCell ref="O14:O15"/>
    <mergeCell ref="R14:R15"/>
    <mergeCell ref="A16:A17"/>
    <mergeCell ref="B16:B17"/>
    <mergeCell ref="C16:C17"/>
    <mergeCell ref="D16:D17"/>
    <mergeCell ref="G16:G17"/>
    <mergeCell ref="H16:H17"/>
    <mergeCell ref="K16:K17"/>
    <mergeCell ref="O16:O17"/>
    <mergeCell ref="L11:L13"/>
    <mergeCell ref="O11:O13"/>
    <mergeCell ref="R11:R13"/>
    <mergeCell ref="B14:B15"/>
    <mergeCell ref="C14:C15"/>
    <mergeCell ref="D14:D15"/>
    <mergeCell ref="G14:G15"/>
    <mergeCell ref="H14:H15"/>
    <mergeCell ref="K14:K15"/>
    <mergeCell ref="L14:L15"/>
    <mergeCell ref="L8:L10"/>
    <mergeCell ref="O8:O10"/>
    <mergeCell ref="R8:R10"/>
    <mergeCell ref="A11:A13"/>
    <mergeCell ref="B11:B13"/>
    <mergeCell ref="C11:C13"/>
    <mergeCell ref="D11:D13"/>
    <mergeCell ref="G11:G13"/>
    <mergeCell ref="H11:H13"/>
    <mergeCell ref="K11:K13"/>
    <mergeCell ref="L5:L7"/>
    <mergeCell ref="O5:O7"/>
    <mergeCell ref="R5:R7"/>
    <mergeCell ref="A8:A10"/>
    <mergeCell ref="B8:B10"/>
    <mergeCell ref="C8:C10"/>
    <mergeCell ref="D8:D10"/>
    <mergeCell ref="G8:G10"/>
    <mergeCell ref="H8:H10"/>
    <mergeCell ref="K8:K10"/>
    <mergeCell ref="C5:C7"/>
    <mergeCell ref="D5:D7"/>
    <mergeCell ref="G5:G7"/>
    <mergeCell ref="H5:H7"/>
    <mergeCell ref="B5:B7"/>
    <mergeCell ref="A22:A23"/>
    <mergeCell ref="B22:B23"/>
    <mergeCell ref="M2:N2"/>
    <mergeCell ref="A3:A4"/>
    <mergeCell ref="B3:B4"/>
    <mergeCell ref="C3:C4"/>
    <mergeCell ref="D3:D4"/>
    <mergeCell ref="G3:G4"/>
    <mergeCell ref="H3:H4"/>
    <mergeCell ref="A28:A30"/>
    <mergeCell ref="A5:A7"/>
    <mergeCell ref="A14:A15"/>
    <mergeCell ref="A24:A25"/>
    <mergeCell ref="A20:A21"/>
    <mergeCell ref="D2:E2"/>
    <mergeCell ref="U3:U4"/>
    <mergeCell ref="U5:U7"/>
    <mergeCell ref="U8:U10"/>
    <mergeCell ref="P2:Q2"/>
    <mergeCell ref="K3:K4"/>
    <mergeCell ref="L3:L4"/>
    <mergeCell ref="O3:O4"/>
    <mergeCell ref="R3:R4"/>
    <mergeCell ref="K5:K7"/>
    <mergeCell ref="U11:U13"/>
    <mergeCell ref="U14:U15"/>
    <mergeCell ref="U16:U17"/>
    <mergeCell ref="U18:U19"/>
    <mergeCell ref="U20:U21"/>
    <mergeCell ref="U22:U23"/>
    <mergeCell ref="U24:U25"/>
    <mergeCell ref="U26:U27"/>
    <mergeCell ref="U28:U30"/>
    <mergeCell ref="U31:U33"/>
    <mergeCell ref="D34:E34"/>
    <mergeCell ref="M34:N34"/>
    <mergeCell ref="P34:Q34"/>
    <mergeCell ref="G31:G33"/>
    <mergeCell ref="H31:H33"/>
    <mergeCell ref="K31:K33"/>
    <mergeCell ref="L31:L33"/>
    <mergeCell ref="O31:O33"/>
    <mergeCell ref="A35:A36"/>
    <mergeCell ref="B35:B36"/>
    <mergeCell ref="C35:C36"/>
    <mergeCell ref="D35:D36"/>
    <mergeCell ref="U35:U36"/>
    <mergeCell ref="A37:A38"/>
    <mergeCell ref="B37:B38"/>
    <mergeCell ref="C37:C38"/>
    <mergeCell ref="D37:D38"/>
    <mergeCell ref="G37:G38"/>
    <mergeCell ref="H37:H38"/>
    <mergeCell ref="K37:K38"/>
    <mergeCell ref="L37:L38"/>
    <mergeCell ref="O37:O38"/>
    <mergeCell ref="U37:U38"/>
    <mergeCell ref="A42:A43"/>
    <mergeCell ref="B42:B43"/>
    <mergeCell ref="C42:C43"/>
    <mergeCell ref="D42:D43"/>
    <mergeCell ref="K42:K43"/>
    <mergeCell ref="O42:O43"/>
    <mergeCell ref="R42:R43"/>
    <mergeCell ref="U42:U43"/>
    <mergeCell ref="R37:R38"/>
    <mergeCell ref="U47:U51"/>
    <mergeCell ref="D48:D50"/>
    <mergeCell ref="A52:A53"/>
    <mergeCell ref="B52:B53"/>
    <mergeCell ref="C52:C53"/>
    <mergeCell ref="U52:U53"/>
    <mergeCell ref="L47:L51"/>
    <mergeCell ref="O47:O51"/>
    <mergeCell ref="R47:R51"/>
    <mergeCell ref="A47:A51"/>
    <mergeCell ref="A62:A64"/>
    <mergeCell ref="B62:B64"/>
    <mergeCell ref="C62:C64"/>
    <mergeCell ref="K62:K64"/>
    <mergeCell ref="U62:U64"/>
    <mergeCell ref="A65:A69"/>
    <mergeCell ref="B65:B69"/>
    <mergeCell ref="C65:C69"/>
    <mergeCell ref="D65:E65"/>
    <mergeCell ref="K65:K69"/>
    <mergeCell ref="O65:O69"/>
    <mergeCell ref="R65:R69"/>
    <mergeCell ref="U65:U69"/>
    <mergeCell ref="D66:D67"/>
    <mergeCell ref="A72:A73"/>
    <mergeCell ref="B72:B73"/>
    <mergeCell ref="C72:C73"/>
    <mergeCell ref="K72:K73"/>
    <mergeCell ref="U72:U73"/>
    <mergeCell ref="D75:E75"/>
    <mergeCell ref="M75:N75"/>
    <mergeCell ref="P75:Q75"/>
    <mergeCell ref="O72:O73"/>
    <mergeCell ref="R72:R73"/>
    <mergeCell ref="A76:A78"/>
    <mergeCell ref="B76:B78"/>
    <mergeCell ref="C76:C78"/>
    <mergeCell ref="H76:H78"/>
    <mergeCell ref="K76:K78"/>
    <mergeCell ref="O76:O78"/>
    <mergeCell ref="U76:U78"/>
    <mergeCell ref="A79:A80"/>
    <mergeCell ref="B79:B80"/>
    <mergeCell ref="C79:C80"/>
    <mergeCell ref="K79:K80"/>
    <mergeCell ref="O79:O80"/>
    <mergeCell ref="R79:R80"/>
    <mergeCell ref="U79:U80"/>
    <mergeCell ref="A81:A82"/>
    <mergeCell ref="B81:B82"/>
    <mergeCell ref="C81:C82"/>
    <mergeCell ref="K81:K82"/>
    <mergeCell ref="O81:O82"/>
    <mergeCell ref="R81:R82"/>
    <mergeCell ref="U81:U82"/>
    <mergeCell ref="A83:A84"/>
    <mergeCell ref="B83:B84"/>
    <mergeCell ref="C83:C84"/>
    <mergeCell ref="K83:K84"/>
    <mergeCell ref="O83:O84"/>
    <mergeCell ref="R83:R84"/>
    <mergeCell ref="U83:U84"/>
    <mergeCell ref="A85:A87"/>
    <mergeCell ref="B85:B87"/>
    <mergeCell ref="C85:C87"/>
    <mergeCell ref="K85:K87"/>
    <mergeCell ref="O85:O87"/>
    <mergeCell ref="R85:R87"/>
    <mergeCell ref="U85:U87"/>
    <mergeCell ref="D92:E92"/>
    <mergeCell ref="M92:N92"/>
    <mergeCell ref="P92:Q92"/>
    <mergeCell ref="T114:T121"/>
    <mergeCell ref="D115:D117"/>
    <mergeCell ref="D113:E113"/>
    <mergeCell ref="J114:J121"/>
    <mergeCell ref="N114:N121"/>
    <mergeCell ref="Q114:Q12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"/>
  <sheetViews>
    <sheetView showGridLines="0" workbookViewId="0" topLeftCell="A71">
      <selection activeCell="D101" sqref="D101"/>
    </sheetView>
  </sheetViews>
  <sheetFormatPr defaultColWidth="9.00390625" defaultRowHeight="12.75"/>
  <cols>
    <col min="1" max="1" width="6.875" style="81" bestFit="1" customWidth="1"/>
    <col min="2" max="2" width="8.00390625" style="81" customWidth="1"/>
    <col min="3" max="3" width="61.125" style="81" bestFit="1" customWidth="1"/>
    <col min="4" max="4" width="16.75390625" style="447" customWidth="1"/>
    <col min="5" max="16384" width="9.125" style="81" customWidth="1"/>
  </cols>
  <sheetData>
    <row r="1" ht="51">
      <c r="D1" s="331" t="s">
        <v>425</v>
      </c>
    </row>
    <row r="2" spans="2:3" ht="12.75">
      <c r="B2" s="78"/>
      <c r="C2" s="423" t="s">
        <v>100</v>
      </c>
    </row>
    <row r="3" spans="2:3" ht="12.75">
      <c r="B3" s="78"/>
      <c r="C3" s="423" t="s">
        <v>311</v>
      </c>
    </row>
    <row r="5" spans="1:2" ht="12.75">
      <c r="A5" s="446" t="s">
        <v>314</v>
      </c>
      <c r="B5" s="78"/>
    </row>
    <row r="6" ht="13.5" thickBot="1"/>
    <row r="7" spans="1:4" ht="13.5" thickBot="1">
      <c r="A7" s="112" t="s">
        <v>80</v>
      </c>
      <c r="B7" s="112" t="s">
        <v>81</v>
      </c>
      <c r="C7" s="448" t="s">
        <v>97</v>
      </c>
      <c r="D7" s="449" t="s">
        <v>312</v>
      </c>
    </row>
    <row r="8" spans="1:4" ht="13.5" thickBot="1">
      <c r="A8" s="82">
        <v>600</v>
      </c>
      <c r="B8" s="87">
        <v>60014</v>
      </c>
      <c r="C8" s="55"/>
      <c r="D8" s="450">
        <f>SUM(D9)</f>
        <v>100000</v>
      </c>
    </row>
    <row r="9" spans="1:4" ht="13.5" thickBot="1">
      <c r="A9" s="79"/>
      <c r="B9" s="17"/>
      <c r="C9" s="451" t="s">
        <v>52</v>
      </c>
      <c r="D9" s="452">
        <f>SUM('WYDATKI ZAŁ 2'!E74)</f>
        <v>100000</v>
      </c>
    </row>
    <row r="10" spans="1:4" ht="13.5" thickBot="1">
      <c r="A10" s="79"/>
      <c r="B10" s="87">
        <v>60016</v>
      </c>
      <c r="C10" s="55"/>
      <c r="D10" s="450">
        <f>SUM(D11)</f>
        <v>440000</v>
      </c>
    </row>
    <row r="11" spans="1:4" ht="13.5" thickBot="1">
      <c r="A11" s="79"/>
      <c r="B11" s="17"/>
      <c r="C11" s="451" t="s">
        <v>53</v>
      </c>
      <c r="D11" s="452">
        <f>SUM('WYDATKI ZAŁ 2'!E77)</f>
        <v>440000</v>
      </c>
    </row>
    <row r="12" spans="1:4" ht="13.5" thickBot="1">
      <c r="A12" s="453">
        <v>710</v>
      </c>
      <c r="B12" s="88">
        <v>71035</v>
      </c>
      <c r="C12" s="454"/>
      <c r="D12" s="385">
        <f>SUM(D13:D13)</f>
        <v>55000</v>
      </c>
    </row>
    <row r="13" spans="1:4" ht="26.25" thickBot="1">
      <c r="A13" s="455"/>
      <c r="B13" s="86"/>
      <c r="C13" s="451" t="s">
        <v>54</v>
      </c>
      <c r="D13" s="456">
        <f>SUM('WYDATKI ZAŁ 2'!E99)</f>
        <v>55000</v>
      </c>
    </row>
    <row r="14" spans="1:6" ht="13.5" thickBot="1">
      <c r="A14" s="453">
        <v>900</v>
      </c>
      <c r="B14" s="88">
        <v>90003</v>
      </c>
      <c r="C14" s="457"/>
      <c r="D14" s="185">
        <f>SUM(D15)</f>
        <v>450000</v>
      </c>
      <c r="F14" s="447"/>
    </row>
    <row r="15" spans="1:4" ht="13.5" thickBot="1">
      <c r="A15" s="455"/>
      <c r="B15" s="86"/>
      <c r="C15" s="451" t="s">
        <v>55</v>
      </c>
      <c r="D15" s="452">
        <f>SUM('WYDATKI ZAŁ 2'!E332)</f>
        <v>450000</v>
      </c>
    </row>
    <row r="16" spans="1:4" ht="13.5" thickBot="1">
      <c r="A16" s="455"/>
      <c r="B16" s="88">
        <v>90004</v>
      </c>
      <c r="C16" s="458"/>
      <c r="D16" s="459">
        <f>SUM(D17)</f>
        <v>380000</v>
      </c>
    </row>
    <row r="17" spans="1:4" ht="13.5" thickBot="1">
      <c r="A17" s="455"/>
      <c r="B17" s="86"/>
      <c r="C17" s="451" t="s">
        <v>56</v>
      </c>
      <c r="D17" s="452">
        <f>SUM('WYDATKI ZAŁ 2'!E335)</f>
        <v>380000</v>
      </c>
    </row>
    <row r="18" spans="1:4" ht="13.5" thickBot="1">
      <c r="A18" s="455"/>
      <c r="B18" s="88">
        <v>90015</v>
      </c>
      <c r="C18" s="458"/>
      <c r="D18" s="459">
        <f>SUM(D19)</f>
        <v>1000000</v>
      </c>
    </row>
    <row r="19" spans="1:4" ht="13.5" thickBot="1">
      <c r="A19" s="455"/>
      <c r="B19" s="86"/>
      <c r="C19" s="460" t="s">
        <v>60</v>
      </c>
      <c r="D19" s="461">
        <f>SUM('WYDATKI ZAŁ 2'!E340)</f>
        <v>1000000</v>
      </c>
    </row>
    <row r="20" spans="1:4" ht="13.5" thickBot="1">
      <c r="A20" s="455"/>
      <c r="B20" s="88">
        <v>90017</v>
      </c>
      <c r="C20" s="458"/>
      <c r="D20" s="459">
        <f>SUM(D21:D24)</f>
        <v>468800</v>
      </c>
    </row>
    <row r="21" spans="1:4" ht="12.75">
      <c r="A21" s="455"/>
      <c r="B21" s="86"/>
      <c r="C21" s="460" t="s">
        <v>57</v>
      </c>
      <c r="D21" s="461">
        <f>SUM('WYDATKI ZAŁ 2'!E343)</f>
        <v>280000</v>
      </c>
    </row>
    <row r="22" spans="1:4" ht="12.75">
      <c r="A22" s="455"/>
      <c r="B22" s="86"/>
      <c r="C22" s="460" t="s">
        <v>58</v>
      </c>
      <c r="D22" s="461">
        <f>SUM('WYDATKI ZAŁ 2'!E344)</f>
        <v>160000</v>
      </c>
    </row>
    <row r="23" spans="1:4" ht="12.75">
      <c r="A23" s="455"/>
      <c r="B23" s="86"/>
      <c r="C23" s="460" t="s">
        <v>59</v>
      </c>
      <c r="D23" s="461">
        <f>SUM('WYDATKI ZAŁ 2'!E345)</f>
        <v>27000</v>
      </c>
    </row>
    <row r="24" spans="1:4" ht="13.5" thickBot="1">
      <c r="A24" s="455"/>
      <c r="B24" s="86"/>
      <c r="C24" s="460" t="s">
        <v>66</v>
      </c>
      <c r="D24" s="461">
        <f>SUM('WYDATKI ZAŁ 2'!E346)</f>
        <v>1800</v>
      </c>
    </row>
    <row r="25" spans="1:4" ht="13.5" thickBot="1">
      <c r="A25" s="462"/>
      <c r="B25" s="445"/>
      <c r="C25" s="463" t="s">
        <v>101</v>
      </c>
      <c r="D25" s="459">
        <f>SUM(D8,D10,D12,D14,D16,D18,D20)</f>
        <v>2893800</v>
      </c>
    </row>
    <row r="26" spans="1:4" ht="12.75">
      <c r="A26" s="84"/>
      <c r="B26" s="84"/>
      <c r="C26" s="464"/>
      <c r="D26" s="419"/>
    </row>
    <row r="27" spans="1:4" ht="12.75">
      <c r="A27" s="84"/>
      <c r="B27" s="84"/>
      <c r="C27" s="464"/>
      <c r="D27" s="419"/>
    </row>
    <row r="28" spans="1:2" ht="12.75">
      <c r="A28" s="446" t="s">
        <v>313</v>
      </c>
      <c r="B28" s="78"/>
    </row>
    <row r="29" spans="1:2" ht="12.75">
      <c r="A29" s="446"/>
      <c r="B29" s="78"/>
    </row>
    <row r="30" ht="13.5" thickBot="1"/>
    <row r="31" spans="1:4" ht="13.5" thickBot="1">
      <c r="A31" s="112" t="s">
        <v>80</v>
      </c>
      <c r="B31" s="112" t="s">
        <v>81</v>
      </c>
      <c r="C31" s="55" t="s">
        <v>97</v>
      </c>
      <c r="D31" s="449" t="s">
        <v>312</v>
      </c>
    </row>
    <row r="32" spans="1:4" ht="13.5" thickBot="1">
      <c r="A32" s="453">
        <v>801</v>
      </c>
      <c r="B32" s="83">
        <v>80101</v>
      </c>
      <c r="C32" s="457"/>
      <c r="D32" s="185">
        <f>SUM(D33:D33)</f>
        <v>75000</v>
      </c>
    </row>
    <row r="33" spans="1:4" ht="14.25" customHeight="1" thickBot="1">
      <c r="A33" s="455"/>
      <c r="B33" s="86"/>
      <c r="C33" s="465" t="s">
        <v>61</v>
      </c>
      <c r="D33" s="461">
        <f>SUM('WYDATKI ZAŁ 2'!E176)</f>
        <v>75000</v>
      </c>
    </row>
    <row r="34" spans="1:4" ht="13.5" thickBot="1">
      <c r="A34" s="455"/>
      <c r="B34" s="88">
        <v>80104</v>
      </c>
      <c r="C34" s="458"/>
      <c r="D34" s="459">
        <f>SUM(D35:D35)</f>
        <v>150000</v>
      </c>
    </row>
    <row r="35" spans="1:4" ht="15.75" customHeight="1" thickBot="1">
      <c r="A35" s="455"/>
      <c r="B35" s="86"/>
      <c r="C35" s="465" t="s">
        <v>78</v>
      </c>
      <c r="D35" s="461">
        <f>SUM('WYDATKI ZAŁ 2'!E191)</f>
        <v>150000</v>
      </c>
    </row>
    <row r="36" spans="1:4" ht="13.5" thickBot="1">
      <c r="A36" s="455"/>
      <c r="B36" s="83">
        <v>80110</v>
      </c>
      <c r="C36" s="458"/>
      <c r="D36" s="459">
        <f>SUM(D37:D37)</f>
        <v>75000</v>
      </c>
    </row>
    <row r="37" spans="1:4" ht="20.25" customHeight="1" thickBot="1">
      <c r="A37" s="455"/>
      <c r="B37" s="86"/>
      <c r="C37" s="465" t="s">
        <v>62</v>
      </c>
      <c r="D37" s="461">
        <f>SUM('WYDATKI ZAŁ 2'!E222)</f>
        <v>75000</v>
      </c>
    </row>
    <row r="38" spans="1:4" ht="13.5" thickBot="1">
      <c r="A38" s="462"/>
      <c r="B38" s="445"/>
      <c r="C38" s="463" t="s">
        <v>101</v>
      </c>
      <c r="D38" s="459">
        <f>SUM(D32,D34,D36)</f>
        <v>300000</v>
      </c>
    </row>
    <row r="39" spans="1:4" ht="12.75">
      <c r="A39" s="84"/>
      <c r="B39" s="84"/>
      <c r="C39" s="464"/>
      <c r="D39" s="419"/>
    </row>
    <row r="40" spans="1:4" ht="12.75">
      <c r="A40" s="84"/>
      <c r="B40" s="84"/>
      <c r="C40" s="464"/>
      <c r="D40" s="419"/>
    </row>
    <row r="41" spans="1:4" ht="12.75">
      <c r="A41" s="84"/>
      <c r="B41" s="84"/>
      <c r="C41" s="464"/>
      <c r="D41" s="419"/>
    </row>
    <row r="42" spans="1:4" ht="12.75">
      <c r="A42" s="84"/>
      <c r="B42" s="84"/>
      <c r="C42" s="464"/>
      <c r="D42" s="419"/>
    </row>
    <row r="44" spans="1:3" ht="12.75">
      <c r="A44" s="446" t="s">
        <v>63</v>
      </c>
      <c r="B44" s="78"/>
      <c r="C44" s="78"/>
    </row>
    <row r="45" ht="12.75">
      <c r="B45" s="78"/>
    </row>
    <row r="46" ht="13.5" thickBot="1"/>
    <row r="47" spans="1:4" ht="13.5" thickBot="1">
      <c r="A47" s="112" t="s">
        <v>80</v>
      </c>
      <c r="B47" s="113" t="s">
        <v>81</v>
      </c>
      <c r="C47" s="448" t="s">
        <v>97</v>
      </c>
      <c r="D47" s="449" t="s">
        <v>312</v>
      </c>
    </row>
    <row r="48" spans="1:4" ht="26.25" thickBot="1">
      <c r="A48" s="14">
        <v>851</v>
      </c>
      <c r="B48" s="89">
        <v>85154</v>
      </c>
      <c r="C48" s="90" t="s">
        <v>77</v>
      </c>
      <c r="D48" s="466">
        <f>SUM('WYDATKI ZAŁ 2'!E242)</f>
        <v>49000</v>
      </c>
    </row>
    <row r="49" spans="1:4" ht="13.5" thickBot="1">
      <c r="A49" s="80"/>
      <c r="B49" s="54"/>
      <c r="C49" s="467" t="s">
        <v>101</v>
      </c>
      <c r="D49" s="468">
        <f>SUM(D48:D48)</f>
        <v>49000</v>
      </c>
    </row>
    <row r="57" spans="1:2" ht="12.75">
      <c r="A57" s="446" t="s">
        <v>68</v>
      </c>
      <c r="B57" s="78"/>
    </row>
    <row r="58" spans="1:2" ht="12.75">
      <c r="A58" s="446" t="s">
        <v>69</v>
      </c>
      <c r="B58" s="78"/>
    </row>
    <row r="59" spans="1:2" ht="12.75">
      <c r="A59" s="446"/>
      <c r="B59" s="78"/>
    </row>
    <row r="60" ht="13.5" thickBot="1"/>
    <row r="61" spans="1:4" ht="13.5" thickBot="1">
      <c r="A61" s="112" t="s">
        <v>80</v>
      </c>
      <c r="B61" s="112" t="s">
        <v>81</v>
      </c>
      <c r="C61" s="55" t="s">
        <v>97</v>
      </c>
      <c r="D61" s="449" t="s">
        <v>312</v>
      </c>
    </row>
    <row r="62" spans="1:4" ht="13.5" thickBot="1">
      <c r="A62" s="55">
        <v>851</v>
      </c>
      <c r="B62" s="55">
        <v>85154</v>
      </c>
      <c r="C62" s="90"/>
      <c r="D62" s="459">
        <f>SUM(D63)</f>
        <v>236000</v>
      </c>
    </row>
    <row r="63" spans="1:4" ht="39" thickBot="1">
      <c r="A63" s="79"/>
      <c r="B63" s="17"/>
      <c r="C63" s="91" t="s">
        <v>315</v>
      </c>
      <c r="D63" s="452">
        <f>SUM('WYDATKI ZAŁ 2'!E243)</f>
        <v>236000</v>
      </c>
    </row>
    <row r="64" spans="1:4" ht="13.5" thickBot="1">
      <c r="A64" s="55">
        <v>921</v>
      </c>
      <c r="B64" s="55">
        <v>92105</v>
      </c>
      <c r="C64" s="91"/>
      <c r="D64" s="459">
        <f>SUM(D65)</f>
        <v>40000</v>
      </c>
    </row>
    <row r="65" spans="1:4" ht="39" thickBot="1">
      <c r="A65" s="490"/>
      <c r="B65" s="332"/>
      <c r="C65" s="91" t="s">
        <v>316</v>
      </c>
      <c r="D65" s="491">
        <f>SUM('WYDATKI ZAŁ 2'!E357)</f>
        <v>40000</v>
      </c>
    </row>
    <row r="66" spans="1:4" ht="13.5" thickBot="1">
      <c r="A66" s="55">
        <v>926</v>
      </c>
      <c r="B66" s="55">
        <v>92695</v>
      </c>
      <c r="C66" s="90"/>
      <c r="D66" s="459">
        <f>SUM(D67)</f>
        <v>385000</v>
      </c>
    </row>
    <row r="67" spans="1:4" ht="39" thickBot="1">
      <c r="A67" s="79"/>
      <c r="B67" s="17"/>
      <c r="C67" s="90" t="s">
        <v>317</v>
      </c>
      <c r="D67" s="461">
        <f>SUM('WYDATKI ZAŁ 2'!E385)</f>
        <v>385000</v>
      </c>
    </row>
    <row r="68" spans="1:4" ht="13.5" thickBot="1">
      <c r="A68" s="462"/>
      <c r="B68" s="445"/>
      <c r="C68" s="463" t="s">
        <v>101</v>
      </c>
      <c r="D68" s="459">
        <f>SUM(D62,D64,D66)</f>
        <v>661000</v>
      </c>
    </row>
    <row r="71" spans="1:2" ht="12.75">
      <c r="A71" s="446" t="s">
        <v>65</v>
      </c>
      <c r="B71" s="78"/>
    </row>
    <row r="72" ht="13.5" thickBot="1">
      <c r="B72" s="78"/>
    </row>
    <row r="73" spans="1:4" ht="13.5" thickBot="1">
      <c r="A73" s="112" t="s">
        <v>80</v>
      </c>
      <c r="B73" s="112" t="s">
        <v>81</v>
      </c>
      <c r="C73" s="55" t="s">
        <v>97</v>
      </c>
      <c r="D73" s="449" t="s">
        <v>312</v>
      </c>
    </row>
    <row r="74" spans="1:4" ht="13.5" thickBot="1">
      <c r="A74" s="55">
        <v>754</v>
      </c>
      <c r="B74" s="80">
        <v>75412</v>
      </c>
      <c r="C74" s="91"/>
      <c r="D74" s="459">
        <f>SUM(D75)</f>
        <v>50000</v>
      </c>
    </row>
    <row r="75" spans="1:4" ht="13.5" thickBot="1">
      <c r="A75" s="79"/>
      <c r="B75" s="17"/>
      <c r="C75" s="469" t="s">
        <v>64</v>
      </c>
      <c r="D75" s="452">
        <f>SUM('WYDATKI ZAŁ 2'!E130)</f>
        <v>50000</v>
      </c>
    </row>
    <row r="76" spans="1:4" ht="13.5" thickBot="1">
      <c r="A76" s="358">
        <v>801</v>
      </c>
      <c r="B76" s="448">
        <v>80104</v>
      </c>
      <c r="C76" s="469"/>
      <c r="D76" s="474">
        <f>SUM(D77)</f>
        <v>3400</v>
      </c>
    </row>
    <row r="77" spans="1:4" ht="13.5" thickBot="1">
      <c r="A77" s="79"/>
      <c r="B77" s="17"/>
      <c r="C77" s="469" t="s">
        <v>318</v>
      </c>
      <c r="D77" s="452">
        <f>SUM('WYDATKI ZAŁ 2'!E192)</f>
        <v>3400</v>
      </c>
    </row>
    <row r="78" spans="1:4" ht="13.5" thickBot="1">
      <c r="A78" s="55">
        <v>921</v>
      </c>
      <c r="B78" s="80">
        <v>92116</v>
      </c>
      <c r="C78" s="91"/>
      <c r="D78" s="459">
        <f>SUM(D79)</f>
        <v>1300000</v>
      </c>
    </row>
    <row r="79" spans="1:4" ht="13.5" thickBot="1">
      <c r="A79" s="79"/>
      <c r="B79" s="17"/>
      <c r="C79" s="473" t="s">
        <v>75</v>
      </c>
      <c r="D79" s="461">
        <f>SUM('WYDATKI ZAŁ 2'!E362)</f>
        <v>1300000</v>
      </c>
    </row>
    <row r="80" spans="1:4" ht="13.5" thickBot="1">
      <c r="A80" s="80"/>
      <c r="B80" s="54"/>
      <c r="C80" s="463" t="s">
        <v>101</v>
      </c>
      <c r="D80" s="450">
        <f>SUM(D74,D76,D78)</f>
        <v>1353400</v>
      </c>
    </row>
    <row r="81" spans="1:4" ht="12.75">
      <c r="A81" s="17"/>
      <c r="B81" s="17"/>
      <c r="C81" s="464"/>
      <c r="D81" s="470"/>
    </row>
    <row r="82" spans="1:4" ht="12.75">
      <c r="A82" s="17"/>
      <c r="B82" s="17"/>
      <c r="C82" s="464"/>
      <c r="D82" s="470"/>
    </row>
    <row r="83" spans="1:4" ht="12.75">
      <c r="A83" s="446" t="s">
        <v>320</v>
      </c>
      <c r="B83" s="17"/>
      <c r="C83" s="471"/>
      <c r="D83" s="472"/>
    </row>
    <row r="84" spans="1:4" ht="13.5" thickBot="1">
      <c r="A84" s="84"/>
      <c r="B84" s="84"/>
      <c r="C84" s="84"/>
      <c r="D84" s="417"/>
    </row>
    <row r="85" spans="1:4" ht="13.5" thickBot="1">
      <c r="A85" s="112" t="s">
        <v>80</v>
      </c>
      <c r="B85" s="112" t="s">
        <v>81</v>
      </c>
      <c r="C85" s="80" t="s">
        <v>97</v>
      </c>
      <c r="D85" s="449" t="s">
        <v>312</v>
      </c>
    </row>
    <row r="86" spans="1:4" ht="13.5" thickBot="1">
      <c r="A86" s="82">
        <v>700</v>
      </c>
      <c r="B86" s="82">
        <v>700001</v>
      </c>
      <c r="C86" s="80"/>
      <c r="D86" s="450">
        <f>SUM(D88:D88)</f>
        <v>1065000</v>
      </c>
    </row>
    <row r="87" spans="1:4" ht="12.75">
      <c r="A87" s="475"/>
      <c r="B87" s="464"/>
      <c r="C87" s="481" t="s">
        <v>321</v>
      </c>
      <c r="D87" s="476"/>
    </row>
    <row r="88" spans="1:4" ht="13.5" thickBot="1">
      <c r="A88" s="475"/>
      <c r="B88" s="464"/>
      <c r="C88" s="206" t="s">
        <v>183</v>
      </c>
      <c r="D88" s="477">
        <f>SUM('WYDATKI ZAŁ 2'!E85)</f>
        <v>1065000</v>
      </c>
    </row>
    <row r="89" spans="1:4" ht="13.5" thickBot="1">
      <c r="A89" s="453">
        <v>801</v>
      </c>
      <c r="B89" s="83">
        <v>80101</v>
      </c>
      <c r="C89" s="462"/>
      <c r="D89" s="385">
        <f>SUM(D91:D92)</f>
        <v>135000</v>
      </c>
    </row>
    <row r="90" spans="1:4" ht="12.75">
      <c r="A90" s="455"/>
      <c r="B90" s="86"/>
      <c r="C90" s="481" t="s">
        <v>321</v>
      </c>
      <c r="D90" s="479"/>
    </row>
    <row r="91" spans="1:4" ht="12.75">
      <c r="A91" s="455"/>
      <c r="B91" s="84"/>
      <c r="C91" s="482" t="s">
        <v>322</v>
      </c>
      <c r="D91" s="461">
        <f>SUM('WYDATKI ZAŁ 2'!E179)</f>
        <v>100000</v>
      </c>
    </row>
    <row r="92" spans="1:4" ht="13.5" thickBot="1">
      <c r="A92" s="455"/>
      <c r="B92" s="84"/>
      <c r="C92" s="483" t="s">
        <v>323</v>
      </c>
      <c r="D92" s="452">
        <f>SUM('WYDATKI ZAŁ 2'!E180)</f>
        <v>35000</v>
      </c>
    </row>
    <row r="93" spans="1:4" ht="13.5" thickBot="1">
      <c r="A93" s="455"/>
      <c r="B93" s="478">
        <v>80104</v>
      </c>
      <c r="C93" s="462"/>
      <c r="D93" s="485">
        <f>SUM(D95:D97)</f>
        <v>2400000</v>
      </c>
    </row>
    <row r="94" spans="1:4" ht="12.75">
      <c r="A94" s="455"/>
      <c r="B94" s="84"/>
      <c r="C94" s="481" t="s">
        <v>321</v>
      </c>
      <c r="D94" s="480"/>
    </row>
    <row r="95" spans="1:4" ht="12.75">
      <c r="A95" s="455"/>
      <c r="B95" s="84"/>
      <c r="C95" s="484" t="s">
        <v>29</v>
      </c>
      <c r="D95" s="461">
        <f>SUM('WYDATKI ZAŁ 2'!E196)</f>
        <v>700000</v>
      </c>
    </row>
    <row r="96" spans="1:4" ht="12.75">
      <c r="A96" s="455"/>
      <c r="B96" s="84"/>
      <c r="C96" s="484" t="s">
        <v>30</v>
      </c>
      <c r="D96" s="461">
        <f>SUM('WYDATKI ZAŁ 2'!E197)</f>
        <v>700000</v>
      </c>
    </row>
    <row r="97" spans="1:4" ht="13.5" thickBot="1">
      <c r="A97" s="455"/>
      <c r="B97" s="84"/>
      <c r="C97" s="484" t="s">
        <v>31</v>
      </c>
      <c r="D97" s="461">
        <f>SUM('WYDATKI ZAŁ 2'!E198)</f>
        <v>1000000</v>
      </c>
    </row>
    <row r="98" spans="1:4" ht="13.5" thickBot="1">
      <c r="A98" s="462"/>
      <c r="B98" s="445"/>
      <c r="C98" s="445"/>
      <c r="D98" s="485">
        <f>SUM(D86,D89,D93)</f>
        <v>3600000</v>
      </c>
    </row>
    <row r="101" spans="3:4" ht="12.75">
      <c r="C101" s="17" t="s">
        <v>102</v>
      </c>
      <c r="D101" s="470">
        <f>SUM(D25,D38,D49,D68,D80,D98)</f>
        <v>8857200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107"/>
  <sheetViews>
    <sheetView showGridLines="0" workbookViewId="0" topLeftCell="A1">
      <selection activeCell="H73" sqref="H73"/>
    </sheetView>
  </sheetViews>
  <sheetFormatPr defaultColWidth="9.00390625" defaultRowHeight="12.75"/>
  <cols>
    <col min="1" max="1" width="3.75390625" style="368" customWidth="1"/>
    <col min="2" max="2" width="5.625" style="368" customWidth="1"/>
    <col min="3" max="3" width="8.75390625" style="368" bestFit="1" customWidth="1"/>
    <col min="4" max="4" width="5.00390625" style="368" bestFit="1" customWidth="1"/>
    <col min="5" max="5" width="52.75390625" style="368" customWidth="1"/>
    <col min="6" max="6" width="17.125" style="368" customWidth="1"/>
    <col min="7" max="16" width="11.375" style="368" customWidth="1"/>
    <col min="17" max="16384" width="9.125" style="368" customWidth="1"/>
  </cols>
  <sheetData>
    <row r="1" ht="51">
      <c r="F1" s="331" t="s">
        <v>420</v>
      </c>
    </row>
    <row r="2" spans="4:5" ht="12.75">
      <c r="D2" s="929" t="s">
        <v>105</v>
      </c>
      <c r="E2" s="930"/>
    </row>
    <row r="3" spans="4:5" ht="12.75">
      <c r="D3" s="930"/>
      <c r="E3" s="930"/>
    </row>
    <row r="4" spans="4:5" ht="12.75">
      <c r="D4" s="930"/>
      <c r="E4" s="930"/>
    </row>
    <row r="5" spans="4:5" ht="12.75">
      <c r="D5" s="114"/>
      <c r="E5" s="114"/>
    </row>
    <row r="6" spans="3:5" ht="12.75">
      <c r="C6" s="78"/>
      <c r="D6" s="369"/>
      <c r="E6" s="441" t="s">
        <v>103</v>
      </c>
    </row>
    <row r="7" spans="4:5" ht="13.5" thickBot="1">
      <c r="D7" s="369"/>
      <c r="E7" s="12"/>
    </row>
    <row r="8" spans="2:6" ht="11.25" customHeight="1">
      <c r="B8" s="370"/>
      <c r="C8" s="371"/>
      <c r="D8" s="372"/>
      <c r="E8" s="373"/>
      <c r="F8" s="374"/>
    </row>
    <row r="9" spans="2:6" ht="12" customHeight="1">
      <c r="B9" s="375" t="s">
        <v>88</v>
      </c>
      <c r="C9" s="376" t="s">
        <v>81</v>
      </c>
      <c r="D9" s="377" t="s">
        <v>85</v>
      </c>
      <c r="E9" s="378" t="s">
        <v>97</v>
      </c>
      <c r="F9" s="379" t="s">
        <v>76</v>
      </c>
    </row>
    <row r="10" spans="2:6" ht="11.25" customHeight="1" thickBot="1">
      <c r="B10" s="380"/>
      <c r="C10" s="137"/>
      <c r="D10" s="137"/>
      <c r="E10" s="381"/>
      <c r="F10" s="382">
        <v>2005</v>
      </c>
    </row>
    <row r="11" spans="2:6" s="386" customFormat="1" ht="36" customHeight="1" thickBot="1">
      <c r="B11" s="383"/>
      <c r="C11" s="384"/>
      <c r="D11" s="931" t="s">
        <v>424</v>
      </c>
      <c r="E11" s="932"/>
      <c r="F11" s="424">
        <f>SUM(F13,F18,F23)</f>
        <v>4552490</v>
      </c>
    </row>
    <row r="12" spans="2:6" s="386" customFormat="1" ht="12.75">
      <c r="B12" s="431"/>
      <c r="C12" s="432"/>
      <c r="D12" s="359"/>
      <c r="E12" s="433"/>
      <c r="F12" s="424"/>
    </row>
    <row r="13" spans="2:6" ht="12.75">
      <c r="B13" s="387">
        <v>750</v>
      </c>
      <c r="C13" s="13"/>
      <c r="D13" s="13"/>
      <c r="E13" s="32" t="s">
        <v>84</v>
      </c>
      <c r="F13" s="428">
        <f>SUM(F15)</f>
        <v>113377</v>
      </c>
    </row>
    <row r="14" spans="2:6" ht="13.5" thickBot="1">
      <c r="B14" s="425"/>
      <c r="C14" s="100"/>
      <c r="D14" s="100"/>
      <c r="E14" s="381"/>
      <c r="F14" s="427"/>
    </row>
    <row r="15" spans="2:6" ht="13.5" thickBot="1">
      <c r="B15" s="387"/>
      <c r="C15" s="425">
        <v>75011</v>
      </c>
      <c r="D15" s="100"/>
      <c r="E15" s="426" t="s">
        <v>104</v>
      </c>
      <c r="F15" s="427">
        <f>SUM(F16:F16)</f>
        <v>113377</v>
      </c>
    </row>
    <row r="16" spans="2:6" ht="34.5" thickBot="1">
      <c r="B16" s="387"/>
      <c r="C16" s="13"/>
      <c r="D16" s="8">
        <v>2010</v>
      </c>
      <c r="E16" s="388" t="s">
        <v>32</v>
      </c>
      <c r="F16" s="389">
        <v>113377</v>
      </c>
    </row>
    <row r="17" spans="2:6" ht="12.75">
      <c r="B17" s="8"/>
      <c r="C17" s="93"/>
      <c r="D17" s="93"/>
      <c r="E17" s="430"/>
      <c r="F17" s="389"/>
    </row>
    <row r="18" spans="2:6" ht="38.25">
      <c r="B18" s="387">
        <v>751</v>
      </c>
      <c r="C18" s="13"/>
      <c r="D18" s="13"/>
      <c r="E18" s="6" t="s">
        <v>309</v>
      </c>
      <c r="F18" s="428">
        <f>SUM(F20)</f>
        <v>6000</v>
      </c>
    </row>
    <row r="19" spans="2:6" ht="15" customHeight="1" thickBot="1">
      <c r="B19" s="425"/>
      <c r="C19" s="100"/>
      <c r="D19" s="100"/>
      <c r="E19" s="356"/>
      <c r="F19" s="427"/>
    </row>
    <row r="20" spans="2:6" ht="26.25" thickBot="1">
      <c r="B20" s="387"/>
      <c r="C20" s="425">
        <v>75101</v>
      </c>
      <c r="D20" s="39"/>
      <c r="E20" s="429" t="s">
        <v>33</v>
      </c>
      <c r="F20" s="427">
        <f>SUM(F21:F21)</f>
        <v>6000</v>
      </c>
    </row>
    <row r="21" spans="2:6" ht="34.5" thickBot="1">
      <c r="B21" s="387"/>
      <c r="C21" s="13"/>
      <c r="D21" s="435">
        <v>2010</v>
      </c>
      <c r="E21" s="390" t="s">
        <v>32</v>
      </c>
      <c r="F21" s="389">
        <v>6000</v>
      </c>
    </row>
    <row r="22" spans="2:6" ht="12.75">
      <c r="B22" s="8"/>
      <c r="C22" s="93"/>
      <c r="D22" s="434"/>
      <c r="E22" s="388"/>
      <c r="F22" s="389"/>
    </row>
    <row r="23" spans="2:6" ht="12.75">
      <c r="B23" s="387">
        <v>852</v>
      </c>
      <c r="C23" s="13"/>
      <c r="D23" s="44"/>
      <c r="E23" s="32" t="s">
        <v>95</v>
      </c>
      <c r="F23" s="428">
        <f>SUM(F25,F27,F29,F31)</f>
        <v>4433113</v>
      </c>
    </row>
    <row r="24" spans="2:6" ht="13.5" thickBot="1">
      <c r="B24" s="425"/>
      <c r="C24" s="100"/>
      <c r="D24" s="39"/>
      <c r="E24" s="426"/>
      <c r="F24" s="427"/>
    </row>
    <row r="25" spans="2:6" ht="26.25" thickBot="1">
      <c r="B25" s="387"/>
      <c r="C25" s="425">
        <v>85212</v>
      </c>
      <c r="D25" s="39"/>
      <c r="E25" s="365" t="s">
        <v>106</v>
      </c>
      <c r="F25" s="427">
        <f>SUM(F26)</f>
        <v>3995217</v>
      </c>
    </row>
    <row r="26" spans="2:6" ht="34.5" thickBot="1">
      <c r="B26" s="387"/>
      <c r="C26" s="92"/>
      <c r="D26" s="435">
        <v>2010</v>
      </c>
      <c r="E26" s="388" t="s">
        <v>32</v>
      </c>
      <c r="F26" s="391">
        <v>3995217</v>
      </c>
    </row>
    <row r="27" spans="2:6" ht="39" thickBot="1">
      <c r="B27" s="387"/>
      <c r="C27" s="30">
        <v>85213</v>
      </c>
      <c r="D27" s="29"/>
      <c r="E27" s="94" t="s">
        <v>463</v>
      </c>
      <c r="F27" s="385">
        <f>SUM(F28:F28)</f>
        <v>45164</v>
      </c>
    </row>
    <row r="28" spans="2:6" ht="34.5" thickBot="1">
      <c r="B28" s="387"/>
      <c r="C28" s="13"/>
      <c r="D28" s="435">
        <v>2010</v>
      </c>
      <c r="E28" s="388" t="s">
        <v>32</v>
      </c>
      <c r="F28" s="389">
        <v>45164</v>
      </c>
    </row>
    <row r="29" spans="2:6" ht="26.25" thickBot="1">
      <c r="B29" s="387"/>
      <c r="C29" s="30">
        <v>85214</v>
      </c>
      <c r="D29" s="29"/>
      <c r="E29" s="94" t="s">
        <v>34</v>
      </c>
      <c r="F29" s="385">
        <f>SUM(F30:F30)</f>
        <v>384493</v>
      </c>
    </row>
    <row r="30" spans="2:6" ht="34.5" thickBot="1">
      <c r="B30" s="387"/>
      <c r="C30" s="13"/>
      <c r="D30" s="435">
        <v>2010</v>
      </c>
      <c r="E30" s="388" t="s">
        <v>32</v>
      </c>
      <c r="F30" s="389">
        <v>384493</v>
      </c>
    </row>
    <row r="31" spans="2:6" ht="14.25" customHeight="1" thickBot="1">
      <c r="B31" s="392"/>
      <c r="C31" s="30">
        <v>85228</v>
      </c>
      <c r="D31" s="29"/>
      <c r="E31" s="393" t="s">
        <v>35</v>
      </c>
      <c r="F31" s="394">
        <f>SUM(F32:F32)</f>
        <v>8239</v>
      </c>
    </row>
    <row r="32" spans="2:6" ht="34.5" thickBot="1">
      <c r="B32" s="395"/>
      <c r="C32" s="100"/>
      <c r="D32" s="435">
        <v>2010</v>
      </c>
      <c r="E32" s="396" t="s">
        <v>32</v>
      </c>
      <c r="F32" s="391">
        <v>8239</v>
      </c>
    </row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spans="2:6" ht="12.75">
      <c r="B44" s="384"/>
      <c r="C44" s="397"/>
      <c r="D44" s="398"/>
      <c r="E44" s="398"/>
      <c r="F44" s="398"/>
    </row>
    <row r="45" spans="2:6" ht="12.75">
      <c r="B45" s="384"/>
      <c r="D45" s="13"/>
      <c r="E45" s="13"/>
      <c r="F45" s="13"/>
    </row>
    <row r="46" spans="2:6" ht="12.75">
      <c r="B46" s="384"/>
      <c r="D46" s="13"/>
      <c r="E46" s="13"/>
      <c r="F46" s="13"/>
    </row>
    <row r="47" spans="2:6" ht="12.75">
      <c r="B47" s="384"/>
      <c r="C47" s="399"/>
      <c r="D47" s="13"/>
      <c r="E47" s="13"/>
      <c r="F47" s="400"/>
    </row>
    <row r="48" spans="2:6" ht="12.75">
      <c r="B48" s="13"/>
      <c r="C48" s="13"/>
      <c r="D48" s="401"/>
      <c r="E48" s="397" t="s">
        <v>79</v>
      </c>
      <c r="F48" s="402"/>
    </row>
    <row r="49" spans="2:6" ht="13.5" thickBot="1">
      <c r="B49" s="13"/>
      <c r="C49" s="13"/>
      <c r="D49" s="401"/>
      <c r="E49" s="13"/>
      <c r="F49" s="402"/>
    </row>
    <row r="50" spans="2:6" ht="12.75">
      <c r="B50" s="370"/>
      <c r="C50" s="403"/>
      <c r="D50" s="404"/>
      <c r="E50" s="373"/>
      <c r="F50" s="405"/>
    </row>
    <row r="51" spans="2:6" ht="12.75">
      <c r="B51" s="375" t="s">
        <v>88</v>
      </c>
      <c r="C51" s="406" t="s">
        <v>81</v>
      </c>
      <c r="D51" s="79"/>
      <c r="E51" s="378" t="s">
        <v>97</v>
      </c>
      <c r="F51" s="407" t="s">
        <v>76</v>
      </c>
    </row>
    <row r="52" spans="2:6" ht="13.5" thickBot="1">
      <c r="B52" s="408"/>
      <c r="C52" s="13"/>
      <c r="D52" s="387"/>
      <c r="E52" s="409"/>
      <c r="F52" s="410">
        <v>2005</v>
      </c>
    </row>
    <row r="53" spans="2:6" ht="12.75">
      <c r="B53" s="431"/>
      <c r="C53" s="93"/>
      <c r="D53" s="93"/>
      <c r="E53" s="436"/>
      <c r="F53" s="130"/>
    </row>
    <row r="54" spans="2:6" ht="12.75">
      <c r="B54" s="383"/>
      <c r="C54" s="384"/>
      <c r="D54" s="933" t="s">
        <v>46</v>
      </c>
      <c r="E54" s="934"/>
      <c r="F54" s="428">
        <f>SUM(F57,F62,F67)</f>
        <v>4552490</v>
      </c>
    </row>
    <row r="55" spans="2:6" ht="13.5" thickBot="1">
      <c r="B55" s="437"/>
      <c r="C55" s="438"/>
      <c r="D55" s="366"/>
      <c r="E55" s="439"/>
      <c r="F55" s="427"/>
    </row>
    <row r="56" spans="2:6" ht="12.75">
      <c r="B56" s="431"/>
      <c r="C56" s="432"/>
      <c r="D56" s="48"/>
      <c r="E56" s="440"/>
      <c r="F56" s="424"/>
    </row>
    <row r="57" spans="2:6" ht="12.75">
      <c r="B57" s="387">
        <v>750</v>
      </c>
      <c r="C57" s="13"/>
      <c r="D57" s="13"/>
      <c r="E57" s="32" t="s">
        <v>84</v>
      </c>
      <c r="F57" s="428">
        <f>SUM(F59)</f>
        <v>113377</v>
      </c>
    </row>
    <row r="58" spans="2:6" ht="13.5" thickBot="1">
      <c r="B58" s="425"/>
      <c r="C58" s="100"/>
      <c r="D58" s="100"/>
      <c r="E58" s="306"/>
      <c r="F58" s="427"/>
    </row>
    <row r="59" spans="2:6" ht="13.5" thickBot="1">
      <c r="B59" s="387"/>
      <c r="C59" s="425">
        <v>75011</v>
      </c>
      <c r="D59" s="100"/>
      <c r="E59" s="426" t="s">
        <v>104</v>
      </c>
      <c r="F59" s="427">
        <f>SUM(F60:F60)</f>
        <v>113377</v>
      </c>
    </row>
    <row r="60" spans="2:6" ht="13.5" thickBot="1">
      <c r="B60" s="387"/>
      <c r="C60" s="13"/>
      <c r="D60" s="13"/>
      <c r="E60" s="442" t="s">
        <v>310</v>
      </c>
      <c r="F60" s="389">
        <v>113377</v>
      </c>
    </row>
    <row r="61" spans="2:6" ht="12.75">
      <c r="B61" s="8"/>
      <c r="C61" s="93"/>
      <c r="D61" s="93"/>
      <c r="E61" s="61"/>
      <c r="F61" s="389"/>
    </row>
    <row r="62" spans="2:6" ht="38.25">
      <c r="B62" s="387">
        <v>751</v>
      </c>
      <c r="C62" s="13"/>
      <c r="D62" s="13"/>
      <c r="E62" s="6" t="s">
        <v>309</v>
      </c>
      <c r="F62" s="428">
        <f>SUM(F64)</f>
        <v>6000</v>
      </c>
    </row>
    <row r="63" spans="2:9" ht="13.5" thickBot="1">
      <c r="B63" s="425"/>
      <c r="C63" s="100"/>
      <c r="D63" s="100"/>
      <c r="E63" s="429"/>
      <c r="F63" s="427"/>
      <c r="I63" s="200"/>
    </row>
    <row r="64" spans="2:6" ht="26.25" thickBot="1">
      <c r="B64" s="387"/>
      <c r="C64" s="425">
        <v>75101</v>
      </c>
      <c r="D64" s="39"/>
      <c r="E64" s="429" t="s">
        <v>33</v>
      </c>
      <c r="F64" s="427">
        <f>SUM(F65:F65)</f>
        <v>6000</v>
      </c>
    </row>
    <row r="65" spans="2:6" ht="13.5" thickBot="1">
      <c r="B65" s="387"/>
      <c r="C65" s="13"/>
      <c r="D65" s="44"/>
      <c r="E65" s="200" t="s">
        <v>199</v>
      </c>
      <c r="F65" s="389">
        <v>6000</v>
      </c>
    </row>
    <row r="66" spans="2:6" ht="12.75">
      <c r="B66" s="8"/>
      <c r="C66" s="93"/>
      <c r="D66" s="434"/>
      <c r="E66" s="61"/>
      <c r="F66" s="389"/>
    </row>
    <row r="67" spans="2:6" ht="12.75">
      <c r="B67" s="387">
        <v>852</v>
      </c>
      <c r="C67" s="13"/>
      <c r="D67" s="44"/>
      <c r="E67" s="32" t="s">
        <v>95</v>
      </c>
      <c r="F67" s="428">
        <f>SUM(F69,F71,F73,F75)</f>
        <v>4433113</v>
      </c>
    </row>
    <row r="68" spans="2:6" ht="13.5" thickBot="1">
      <c r="B68" s="425"/>
      <c r="C68" s="100"/>
      <c r="D68" s="39"/>
      <c r="E68" s="306"/>
      <c r="F68" s="427"/>
    </row>
    <row r="69" spans="2:6" ht="26.25" thickBot="1">
      <c r="B69" s="387"/>
      <c r="C69" s="425">
        <v>85212</v>
      </c>
      <c r="D69" s="39"/>
      <c r="E69" s="365" t="s">
        <v>106</v>
      </c>
      <c r="F69" s="427">
        <f>SUM(F70)</f>
        <v>3995217</v>
      </c>
    </row>
    <row r="70" spans="2:6" ht="13.5" thickBot="1">
      <c r="B70" s="387"/>
      <c r="C70" s="92"/>
      <c r="D70" s="29"/>
      <c r="E70" s="200" t="s">
        <v>199</v>
      </c>
      <c r="F70" s="391">
        <v>3995217</v>
      </c>
    </row>
    <row r="71" spans="2:6" ht="39" thickBot="1">
      <c r="B71" s="387"/>
      <c r="C71" s="30">
        <v>85213</v>
      </c>
      <c r="D71" s="29"/>
      <c r="E71" s="94" t="s">
        <v>463</v>
      </c>
      <c r="F71" s="385">
        <f>SUM(F72:F72)</f>
        <v>45164</v>
      </c>
    </row>
    <row r="72" spans="2:6" ht="13.5" thickBot="1">
      <c r="B72" s="387"/>
      <c r="C72" s="13"/>
      <c r="D72" s="44"/>
      <c r="E72" s="200" t="s">
        <v>199</v>
      </c>
      <c r="F72" s="389">
        <v>45164</v>
      </c>
    </row>
    <row r="73" spans="2:6" ht="26.25" thickBot="1">
      <c r="B73" s="387"/>
      <c r="C73" s="30">
        <v>85214</v>
      </c>
      <c r="D73" s="29"/>
      <c r="E73" s="94" t="s">
        <v>34</v>
      </c>
      <c r="F73" s="385">
        <f>SUM(F74:F74)</f>
        <v>384493</v>
      </c>
    </row>
    <row r="74" spans="2:6" ht="13.5" thickBot="1">
      <c r="B74" s="387"/>
      <c r="C74" s="13"/>
      <c r="D74" s="44"/>
      <c r="E74" s="200" t="s">
        <v>199</v>
      </c>
      <c r="F74" s="389">
        <v>384493</v>
      </c>
    </row>
    <row r="75" spans="2:6" ht="13.5" thickBot="1">
      <c r="B75" s="392"/>
      <c r="C75" s="30">
        <v>85228</v>
      </c>
      <c r="D75" s="29"/>
      <c r="E75" s="393" t="s">
        <v>35</v>
      </c>
      <c r="F75" s="385">
        <f>SUM(F76:F76)</f>
        <v>8239</v>
      </c>
    </row>
    <row r="76" spans="2:6" ht="13.5" thickBot="1">
      <c r="B76" s="395"/>
      <c r="C76" s="100"/>
      <c r="D76" s="39"/>
      <c r="E76" s="232" t="s">
        <v>199</v>
      </c>
      <c r="F76" s="391">
        <v>8239</v>
      </c>
    </row>
    <row r="77" spans="2:6" s="411" customFormat="1" ht="12.75">
      <c r="B77" s="13"/>
      <c r="C77" s="13"/>
      <c r="D77" s="401"/>
      <c r="E77" s="13"/>
      <c r="F77" s="402"/>
    </row>
    <row r="78" spans="4:6" s="384" customFormat="1" ht="12.75">
      <c r="D78" s="399"/>
      <c r="E78" s="399"/>
      <c r="F78" s="402"/>
    </row>
    <row r="79" spans="4:6" s="384" customFormat="1" ht="12.75">
      <c r="D79" s="399"/>
      <c r="E79" s="399"/>
      <c r="F79" s="412"/>
    </row>
    <row r="80" spans="4:6" s="384" customFormat="1" ht="12.75">
      <c r="D80" s="413"/>
      <c r="E80" s="413"/>
      <c r="F80" s="414"/>
    </row>
    <row r="81" spans="2:6" s="384" customFormat="1" ht="12.75">
      <c r="B81" s="399"/>
      <c r="C81" s="13"/>
      <c r="D81" s="399"/>
      <c r="E81" s="397"/>
      <c r="F81" s="125"/>
    </row>
    <row r="82" spans="2:6" s="411" customFormat="1" ht="12.75">
      <c r="B82" s="84"/>
      <c r="C82" s="17"/>
      <c r="D82" s="13"/>
      <c r="E82" s="397"/>
      <c r="F82" s="412"/>
    </row>
    <row r="83" spans="2:6" s="411" customFormat="1" ht="12.75">
      <c r="B83" s="84"/>
      <c r="C83" s="84"/>
      <c r="D83" s="17"/>
      <c r="E83" s="398"/>
      <c r="F83" s="415"/>
    </row>
    <row r="84" spans="2:6" s="411" customFormat="1" ht="12.75">
      <c r="B84" s="399"/>
      <c r="C84" s="84"/>
      <c r="D84" s="17"/>
      <c r="E84" s="416"/>
      <c r="F84" s="417"/>
    </row>
    <row r="85" spans="2:6" s="411" customFormat="1" ht="12.75">
      <c r="B85" s="418"/>
      <c r="C85" s="84"/>
      <c r="D85" s="17"/>
      <c r="E85" s="416"/>
      <c r="F85" s="417"/>
    </row>
    <row r="86" spans="2:6" s="411" customFormat="1" ht="12.75">
      <c r="B86" s="418"/>
      <c r="C86" s="84"/>
      <c r="D86" s="17"/>
      <c r="E86" s="369"/>
      <c r="F86" s="419"/>
    </row>
    <row r="87" spans="2:6" s="411" customFormat="1" ht="12.75">
      <c r="B87" s="418"/>
      <c r="C87" s="84"/>
      <c r="D87" s="17"/>
      <c r="E87" s="369"/>
      <c r="F87" s="417"/>
    </row>
    <row r="88" spans="2:6" s="411" customFormat="1" ht="12.75">
      <c r="B88" s="418"/>
      <c r="C88" s="418"/>
      <c r="D88" s="17"/>
      <c r="E88" s="369"/>
      <c r="F88" s="419"/>
    </row>
    <row r="89" spans="2:6" s="411" customFormat="1" ht="12.75">
      <c r="B89" s="418"/>
      <c r="C89" s="418"/>
      <c r="D89" s="17"/>
      <c r="E89" s="416"/>
      <c r="F89" s="417"/>
    </row>
    <row r="90" spans="2:6" s="411" customFormat="1" ht="12.75">
      <c r="B90" s="418"/>
      <c r="C90" s="418"/>
      <c r="D90" s="17"/>
      <c r="E90" s="416"/>
      <c r="F90" s="417"/>
    </row>
    <row r="91" spans="2:6" s="411" customFormat="1" ht="12.75">
      <c r="B91" s="418"/>
      <c r="C91" s="418"/>
      <c r="D91" s="17"/>
      <c r="E91" s="416"/>
      <c r="F91" s="417"/>
    </row>
    <row r="92" s="411" customFormat="1" ht="12.75"/>
    <row r="93" spans="5:6" s="411" customFormat="1" ht="12.75">
      <c r="E93" s="399"/>
      <c r="F93" s="417"/>
    </row>
    <row r="94" s="411" customFormat="1" ht="12.75"/>
    <row r="95" spans="3:6" s="411" customFormat="1" ht="12.75">
      <c r="C95" s="397"/>
      <c r="D95" s="84"/>
      <c r="E95" s="84"/>
      <c r="F95" s="84"/>
    </row>
    <row r="96" spans="3:6" s="411" customFormat="1" ht="12.75">
      <c r="C96" s="935"/>
      <c r="D96" s="935"/>
      <c r="E96" s="935"/>
      <c r="F96" s="13"/>
    </row>
    <row r="97" spans="3:6" s="411" customFormat="1" ht="12.75">
      <c r="C97" s="399"/>
      <c r="D97" s="13"/>
      <c r="E97" s="13"/>
      <c r="F97" s="400"/>
    </row>
    <row r="98" spans="2:6" s="411" customFormat="1" ht="12.75">
      <c r="B98" s="13"/>
      <c r="C98" s="399"/>
      <c r="D98" s="420"/>
      <c r="E98" s="13"/>
      <c r="F98" s="402"/>
    </row>
    <row r="99" spans="2:6" s="411" customFormat="1" ht="12.75">
      <c r="B99" s="13"/>
      <c r="C99" s="13"/>
      <c r="D99" s="13"/>
      <c r="E99" s="398"/>
      <c r="F99" s="402"/>
    </row>
    <row r="100" spans="2:6" s="411" customFormat="1" ht="12.75">
      <c r="B100" s="13"/>
      <c r="C100" s="13"/>
      <c r="D100" s="13"/>
      <c r="E100" s="397"/>
      <c r="F100" s="125"/>
    </row>
    <row r="101" spans="2:6" s="411" customFormat="1" ht="12.75">
      <c r="B101" s="399"/>
      <c r="C101" s="13"/>
      <c r="D101" s="13"/>
      <c r="E101" s="397"/>
      <c r="F101" s="125"/>
    </row>
    <row r="102" spans="2:6" s="411" customFormat="1" ht="12.75">
      <c r="B102" s="399"/>
      <c r="C102" s="13"/>
      <c r="D102" s="13"/>
      <c r="E102" s="421"/>
      <c r="F102" s="422"/>
    </row>
    <row r="103" spans="2:6" s="411" customFormat="1" ht="12.75">
      <c r="B103" s="399"/>
      <c r="C103" s="13"/>
      <c r="D103" s="13"/>
      <c r="E103" s="421"/>
      <c r="F103" s="125"/>
    </row>
    <row r="104" spans="2:6" s="411" customFormat="1" ht="12.75">
      <c r="B104" s="17"/>
      <c r="E104" s="397"/>
      <c r="F104" s="418"/>
    </row>
    <row r="105" spans="3:6" s="411" customFormat="1" ht="12.75">
      <c r="C105" s="17"/>
      <c r="E105" s="397"/>
      <c r="F105" s="418"/>
    </row>
    <row r="106" spans="4:5" s="411" customFormat="1" ht="12.75">
      <c r="D106" s="17"/>
      <c r="E106" s="421"/>
    </row>
    <row r="107" s="411" customFormat="1" ht="12.75">
      <c r="E107" s="421"/>
    </row>
    <row r="108" s="411" customFormat="1" ht="12.75"/>
    <row r="109" s="411" customFormat="1" ht="12.75"/>
    <row r="110" s="411" customFormat="1" ht="12.75"/>
    <row r="111" s="411" customFormat="1" ht="12.75"/>
    <row r="112" s="411" customFormat="1" ht="12.75"/>
    <row r="113" s="411" customFormat="1" ht="12.75"/>
    <row r="114" s="411" customFormat="1" ht="12.75"/>
    <row r="115" s="411" customFormat="1" ht="12.75"/>
    <row r="116" s="411" customFormat="1" ht="12.75"/>
    <row r="117" s="411" customFormat="1" ht="12.75"/>
    <row r="118" s="411" customFormat="1" ht="12.75"/>
    <row r="119" s="411" customFormat="1" ht="12.75"/>
    <row r="120" s="411" customFormat="1" ht="12.75"/>
    <row r="121" s="411" customFormat="1" ht="12.75"/>
    <row r="122" s="411" customFormat="1" ht="12.75"/>
    <row r="123" s="411" customFormat="1" ht="12.75"/>
    <row r="124" s="411" customFormat="1" ht="12.75"/>
    <row r="125" s="411" customFormat="1" ht="12.75"/>
    <row r="126" s="411" customFormat="1" ht="12.75"/>
    <row r="127" s="411" customFormat="1" ht="12.75"/>
    <row r="128" s="411" customFormat="1" ht="12.75"/>
    <row r="129" s="411" customFormat="1" ht="12.75"/>
    <row r="130" s="411" customFormat="1" ht="12.75"/>
    <row r="131" s="411" customFormat="1" ht="12.75"/>
    <row r="132" s="411" customFormat="1" ht="12.75"/>
  </sheetData>
  <mergeCells count="4">
    <mergeCell ref="D2:E4"/>
    <mergeCell ref="D11:E11"/>
    <mergeCell ref="D54:E54"/>
    <mergeCell ref="C96:E96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E7" sqref="E7"/>
    </sheetView>
  </sheetViews>
  <sheetFormatPr defaultColWidth="9.00390625" defaultRowHeight="12.75"/>
  <cols>
    <col min="1" max="1" width="5.625" style="0" customWidth="1"/>
    <col min="2" max="2" width="8.75390625" style="0" bestFit="1" customWidth="1"/>
    <col min="3" max="3" width="5.00390625" style="0" bestFit="1" customWidth="1"/>
    <col min="4" max="4" width="50.125" style="0" customWidth="1"/>
    <col min="5" max="5" width="13.75390625" style="0" customWidth="1"/>
    <col min="6" max="15" width="11.375" style="0" customWidth="1"/>
  </cols>
  <sheetData>
    <row r="1" ht="76.5">
      <c r="E1" s="331" t="s">
        <v>421</v>
      </c>
    </row>
    <row r="2" ht="11.25" customHeight="1">
      <c r="E2" s="11"/>
    </row>
    <row r="3" spans="4:5" ht="11.25" customHeight="1">
      <c r="D3" s="933" t="s">
        <v>107</v>
      </c>
      <c r="E3" s="11"/>
    </row>
    <row r="4" spans="2:5" ht="14.25" customHeight="1">
      <c r="B4" s="45"/>
      <c r="C4" s="46"/>
      <c r="D4" s="936"/>
      <c r="E4" s="47"/>
    </row>
    <row r="5" spans="2:5" ht="12.75">
      <c r="B5" s="44" t="s">
        <v>38</v>
      </c>
      <c r="C5" s="44"/>
      <c r="D5" s="936"/>
      <c r="E5" s="33"/>
    </row>
    <row r="6" spans="2:5" ht="12.75">
      <c r="B6" s="44"/>
      <c r="C6" s="44"/>
      <c r="D6" s="936"/>
      <c r="E6" s="33"/>
    </row>
    <row r="7" spans="2:5" ht="12.75">
      <c r="B7" s="44"/>
      <c r="C7" s="44"/>
      <c r="D7" s="44"/>
      <c r="E7" s="33"/>
    </row>
    <row r="8" spans="2:5" ht="12.75">
      <c r="B8" s="9"/>
      <c r="C8" s="9"/>
      <c r="D8" s="9" t="s">
        <v>103</v>
      </c>
      <c r="E8" s="33"/>
    </row>
    <row r="9" spans="2:5" ht="13.5" thickBot="1">
      <c r="B9" s="9"/>
      <c r="C9" s="44"/>
      <c r="D9" s="44"/>
      <c r="E9" s="33"/>
    </row>
    <row r="10" spans="1:5" ht="12.75">
      <c r="A10" s="19"/>
      <c r="B10" s="109"/>
      <c r="C10" s="115"/>
      <c r="D10" s="20"/>
      <c r="E10" s="21"/>
    </row>
    <row r="11" spans="1:5" ht="12.75">
      <c r="A11" s="110" t="s">
        <v>88</v>
      </c>
      <c r="B11" s="111" t="s">
        <v>81</v>
      </c>
      <c r="C11" s="15" t="s">
        <v>85</v>
      </c>
      <c r="D11" s="22" t="s">
        <v>97</v>
      </c>
      <c r="E11" s="23" t="s">
        <v>76</v>
      </c>
    </row>
    <row r="12" spans="1:5" ht="13.5" thickBot="1">
      <c r="A12" s="95"/>
      <c r="B12" s="132"/>
      <c r="C12" s="132"/>
      <c r="D12" s="40"/>
      <c r="E12" s="25">
        <v>2005</v>
      </c>
    </row>
    <row r="13" spans="1:5" s="11" customFormat="1" ht="34.5" thickBot="1">
      <c r="A13" s="49"/>
      <c r="B13" s="28"/>
      <c r="C13" s="28"/>
      <c r="D13" s="363" t="s">
        <v>39</v>
      </c>
      <c r="E13" s="41">
        <f>SUM(E15)</f>
        <v>400</v>
      </c>
    </row>
    <row r="14" spans="1:5" s="11" customFormat="1" ht="12.75">
      <c r="A14" s="37"/>
      <c r="B14" s="33"/>
      <c r="C14" s="33"/>
      <c r="D14" s="362"/>
      <c r="E14" s="31"/>
    </row>
    <row r="15" spans="1:5" ht="15">
      <c r="A15" s="37">
        <v>710</v>
      </c>
      <c r="B15" s="33"/>
      <c r="C15" s="361"/>
      <c r="D15" s="40" t="s">
        <v>86</v>
      </c>
      <c r="E15" s="316">
        <f>(E17)</f>
        <v>400</v>
      </c>
    </row>
    <row r="16" spans="1:5" ht="15.75" thickBot="1">
      <c r="A16" s="183"/>
      <c r="B16" s="36"/>
      <c r="C16" s="360"/>
      <c r="D16" s="24"/>
      <c r="E16" s="315"/>
    </row>
    <row r="17" spans="1:5" ht="15.75" thickBot="1">
      <c r="A17" s="98"/>
      <c r="B17" s="183">
        <v>71035</v>
      </c>
      <c r="C17" s="360"/>
      <c r="D17" s="306" t="s">
        <v>87</v>
      </c>
      <c r="E17" s="315">
        <f>(E18)</f>
        <v>400</v>
      </c>
    </row>
    <row r="18" spans="1:5" ht="34.5" thickBot="1">
      <c r="A18" s="99"/>
      <c r="B18" s="36"/>
      <c r="C18" s="358">
        <v>2020</v>
      </c>
      <c r="D18" s="310" t="s">
        <v>40</v>
      </c>
      <c r="E18" s="50">
        <v>400</v>
      </c>
    </row>
    <row r="21" spans="2:4" ht="12.75">
      <c r="B21" s="9"/>
      <c r="D21" s="9" t="s">
        <v>41</v>
      </c>
    </row>
    <row r="22" ht="13.5" thickBot="1"/>
    <row r="23" spans="1:5" ht="12.75">
      <c r="A23" s="19"/>
      <c r="B23" s="109"/>
      <c r="C23" s="115"/>
      <c r="D23" s="20"/>
      <c r="E23" s="21"/>
    </row>
    <row r="24" spans="1:5" ht="12.75">
      <c r="A24" s="110" t="s">
        <v>88</v>
      </c>
      <c r="B24" s="111" t="s">
        <v>81</v>
      </c>
      <c r="C24" s="15" t="s">
        <v>85</v>
      </c>
      <c r="D24" s="22" t="s">
        <v>97</v>
      </c>
      <c r="E24" s="23" t="s">
        <v>76</v>
      </c>
    </row>
    <row r="25" spans="1:5" ht="13.5" thickBot="1">
      <c r="A25" s="95"/>
      <c r="B25" s="132"/>
      <c r="C25" s="132"/>
      <c r="D25" s="40"/>
      <c r="E25" s="351">
        <v>2005</v>
      </c>
    </row>
    <row r="26" spans="1:5" ht="12.75">
      <c r="A26" s="352"/>
      <c r="B26" s="27"/>
      <c r="C26" s="27"/>
      <c r="D26" s="307"/>
      <c r="E26" s="357"/>
    </row>
    <row r="27" spans="1:5" s="11" customFormat="1" ht="12.75">
      <c r="A27" s="37"/>
      <c r="B27" s="33"/>
      <c r="C27" s="33"/>
      <c r="D27" s="364" t="s">
        <v>42</v>
      </c>
      <c r="E27" s="26">
        <f>SUM(E30)</f>
        <v>400</v>
      </c>
    </row>
    <row r="28" spans="1:5" s="11" customFormat="1" ht="13.5" thickBot="1">
      <c r="A28" s="37"/>
      <c r="B28" s="33"/>
      <c r="C28" s="33"/>
      <c r="D28" s="364"/>
      <c r="E28" s="26"/>
    </row>
    <row r="29" spans="1:5" s="11" customFormat="1" ht="12.75">
      <c r="A29" s="38"/>
      <c r="B29" s="27"/>
      <c r="C29" s="27"/>
      <c r="D29" s="367"/>
      <c r="E29" s="31"/>
    </row>
    <row r="30" spans="1:5" ht="15">
      <c r="A30" s="37">
        <v>710</v>
      </c>
      <c r="B30" s="33"/>
      <c r="C30" s="361"/>
      <c r="D30" s="40" t="s">
        <v>86</v>
      </c>
      <c r="E30" s="316">
        <f>(E32)</f>
        <v>400</v>
      </c>
    </row>
    <row r="31" spans="1:5" ht="15.75" thickBot="1">
      <c r="A31" s="183"/>
      <c r="B31" s="36"/>
      <c r="C31" s="360"/>
      <c r="D31" s="24"/>
      <c r="E31" s="315"/>
    </row>
    <row r="32" spans="1:5" ht="15.75" thickBot="1">
      <c r="A32" s="98"/>
      <c r="B32" s="183">
        <v>71035</v>
      </c>
      <c r="C32" s="360"/>
      <c r="D32" s="306" t="s">
        <v>87</v>
      </c>
      <c r="E32" s="315">
        <f>(E33)</f>
        <v>400</v>
      </c>
    </row>
    <row r="33" spans="1:5" ht="13.5" thickBot="1">
      <c r="A33" s="99"/>
      <c r="B33" s="36"/>
      <c r="C33" s="100"/>
      <c r="D33" s="444" t="s">
        <v>176</v>
      </c>
      <c r="E33" s="50">
        <v>400</v>
      </c>
    </row>
    <row r="42" ht="12.75">
      <c r="D42" s="443"/>
    </row>
  </sheetData>
  <mergeCells count="1">
    <mergeCell ref="D3:D6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F41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4.875" style="68" customWidth="1"/>
    <col min="2" max="2" width="5.625" style="68" customWidth="1"/>
    <col min="3" max="3" width="8.75390625" style="341" bestFit="1" customWidth="1"/>
    <col min="4" max="4" width="5.00390625" style="68" bestFit="1" customWidth="1"/>
    <col min="5" max="5" width="46.25390625" style="68" customWidth="1"/>
    <col min="6" max="6" width="16.25390625" style="68" customWidth="1"/>
    <col min="7" max="16" width="11.375" style="68" customWidth="1"/>
    <col min="17" max="16384" width="9.125" style="68" customWidth="1"/>
  </cols>
  <sheetData>
    <row r="1" ht="63.75">
      <c r="F1" s="331" t="s">
        <v>422</v>
      </c>
    </row>
    <row r="2" spans="2:6" ht="63.75">
      <c r="B2" s="69"/>
      <c r="C2" s="33"/>
      <c r="D2" s="13"/>
      <c r="E2" s="331" t="s">
        <v>108</v>
      </c>
      <c r="F2" s="51"/>
    </row>
    <row r="3" spans="2:6" ht="12.75">
      <c r="B3" s="69"/>
      <c r="C3" s="342"/>
      <c r="D3" s="117"/>
      <c r="E3" s="117"/>
      <c r="F3" s="118"/>
    </row>
    <row r="4" spans="2:6" ht="12.75">
      <c r="B4" s="69"/>
      <c r="C4" s="343"/>
      <c r="D4" s="117"/>
      <c r="E4" s="343" t="s">
        <v>103</v>
      </c>
      <c r="F4" s="118"/>
    </row>
    <row r="5" spans="2:6" ht="13.5" thickBot="1">
      <c r="B5" s="69"/>
      <c r="C5" s="343"/>
      <c r="D5" s="117"/>
      <c r="E5" s="117"/>
      <c r="F5" s="118"/>
    </row>
    <row r="6" spans="2:6" ht="12.75">
      <c r="B6" s="19"/>
      <c r="C6" s="344"/>
      <c r="D6" s="115"/>
      <c r="E6" s="20"/>
      <c r="F6" s="21"/>
    </row>
    <row r="7" spans="2:6" ht="12.75">
      <c r="B7" s="110" t="s">
        <v>88</v>
      </c>
      <c r="C7" s="111" t="s">
        <v>81</v>
      </c>
      <c r="D7" s="15" t="s">
        <v>85</v>
      </c>
      <c r="E7" s="22" t="s">
        <v>97</v>
      </c>
      <c r="F7" s="23" t="s">
        <v>76</v>
      </c>
    </row>
    <row r="8" spans="2:6" ht="13.5" thickBot="1">
      <c r="B8" s="95"/>
      <c r="C8" s="132"/>
      <c r="D8" s="132"/>
      <c r="E8" s="40"/>
      <c r="F8" s="25">
        <v>2005</v>
      </c>
    </row>
    <row r="9" spans="2:6" ht="34.5" thickBot="1">
      <c r="B9" s="328"/>
      <c r="C9" s="345"/>
      <c r="D9" s="329"/>
      <c r="E9" s="330" t="s">
        <v>43</v>
      </c>
      <c r="F9" s="41">
        <f>SUM(F11,F16)</f>
        <v>259894</v>
      </c>
    </row>
    <row r="10" spans="2:6" ht="12.75">
      <c r="B10" s="119"/>
      <c r="C10" s="346"/>
      <c r="D10" s="116"/>
      <c r="E10" s="327"/>
      <c r="F10" s="31"/>
    </row>
    <row r="11" spans="2:6" ht="12.75">
      <c r="B11" s="98">
        <v>600</v>
      </c>
      <c r="C11" s="33"/>
      <c r="D11" s="34"/>
      <c r="E11" s="40" t="s">
        <v>83</v>
      </c>
      <c r="F11" s="316">
        <f>(F13)</f>
        <v>236900</v>
      </c>
    </row>
    <row r="12" spans="2:6" ht="13.5" thickBot="1">
      <c r="B12" s="99"/>
      <c r="C12" s="36"/>
      <c r="D12" s="326"/>
      <c r="E12" s="24"/>
      <c r="F12" s="315"/>
    </row>
    <row r="13" spans="2:6" ht="13.5" thickBot="1">
      <c r="B13" s="57"/>
      <c r="C13" s="317">
        <v>60014</v>
      </c>
      <c r="D13" s="36"/>
      <c r="E13" s="306" t="s">
        <v>92</v>
      </c>
      <c r="F13" s="325">
        <f>SUM(F14)</f>
        <v>236900</v>
      </c>
    </row>
    <row r="14" spans="2:6" ht="51.75" thickBot="1">
      <c r="B14" s="57"/>
      <c r="C14" s="66"/>
      <c r="D14" s="55">
        <v>2320</v>
      </c>
      <c r="E14" s="61" t="s">
        <v>44</v>
      </c>
      <c r="F14" s="52">
        <v>236900</v>
      </c>
    </row>
    <row r="15" spans="2:6" ht="12.75">
      <c r="B15" s="336"/>
      <c r="C15" s="347"/>
      <c r="D15" s="332"/>
      <c r="E15" s="337"/>
      <c r="F15" s="52"/>
    </row>
    <row r="16" spans="2:6" ht="25.5">
      <c r="B16" s="58">
        <v>754</v>
      </c>
      <c r="C16" s="66"/>
      <c r="D16" s="17"/>
      <c r="E16" s="338" t="s">
        <v>70</v>
      </c>
      <c r="F16" s="340">
        <f>SUM(F18)</f>
        <v>22994</v>
      </c>
    </row>
    <row r="17" spans="2:6" ht="13.5" thickBot="1">
      <c r="B17" s="59"/>
      <c r="C17" s="348"/>
      <c r="D17" s="18"/>
      <c r="E17" s="339"/>
      <c r="F17" s="334"/>
    </row>
    <row r="18" spans="2:6" ht="13.5" thickBot="1">
      <c r="B18" s="58"/>
      <c r="C18" s="317">
        <v>75414</v>
      </c>
      <c r="D18" s="18"/>
      <c r="E18" s="333" t="s">
        <v>45</v>
      </c>
      <c r="F18" s="334">
        <f>SUM(F19)</f>
        <v>22994</v>
      </c>
    </row>
    <row r="19" spans="2:6" ht="51.75" thickBot="1">
      <c r="B19" s="59"/>
      <c r="C19" s="349"/>
      <c r="D19" s="55">
        <v>2320</v>
      </c>
      <c r="E19" s="101" t="s">
        <v>44</v>
      </c>
      <c r="F19" s="56">
        <v>22994</v>
      </c>
    </row>
    <row r="23" spans="3:5" ht="12.75">
      <c r="C23" s="10"/>
      <c r="E23" s="10" t="s">
        <v>79</v>
      </c>
    </row>
    <row r="24" ht="13.5" thickBot="1">
      <c r="C24" s="10"/>
    </row>
    <row r="25" spans="2:6" ht="12.75">
      <c r="B25" s="19"/>
      <c r="C25" s="344"/>
      <c r="D25" s="115"/>
      <c r="E25" s="20"/>
      <c r="F25" s="21"/>
    </row>
    <row r="26" spans="2:6" ht="12.75">
      <c r="B26" s="110" t="s">
        <v>88</v>
      </c>
      <c r="C26" s="111" t="s">
        <v>81</v>
      </c>
      <c r="D26" s="15" t="s">
        <v>85</v>
      </c>
      <c r="E26" s="22" t="s">
        <v>97</v>
      </c>
      <c r="F26" s="23" t="s">
        <v>76</v>
      </c>
    </row>
    <row r="27" spans="2:6" ht="13.5" thickBot="1">
      <c r="B27" s="95"/>
      <c r="C27" s="132"/>
      <c r="D27" s="132"/>
      <c r="E27" s="40"/>
      <c r="F27" s="351">
        <v>2005</v>
      </c>
    </row>
    <row r="28" spans="2:6" ht="12.75">
      <c r="B28" s="352"/>
      <c r="C28" s="27"/>
      <c r="D28" s="27"/>
      <c r="E28" s="307"/>
      <c r="F28" s="357"/>
    </row>
    <row r="29" spans="2:6" ht="12.75">
      <c r="B29" s="119"/>
      <c r="C29" s="346"/>
      <c r="D29" s="116"/>
      <c r="E29" s="173" t="s">
        <v>46</v>
      </c>
      <c r="F29" s="26">
        <f>SUM(F32,F37)</f>
        <v>259894</v>
      </c>
    </row>
    <row r="30" spans="2:6" ht="13.5" thickBot="1">
      <c r="B30" s="353"/>
      <c r="C30" s="354"/>
      <c r="D30" s="355"/>
      <c r="E30" s="356"/>
      <c r="F30" s="325"/>
    </row>
    <row r="31" spans="2:6" ht="12.75">
      <c r="B31" s="119"/>
      <c r="C31" s="346"/>
      <c r="D31" s="116"/>
      <c r="E31" s="173"/>
      <c r="F31" s="26"/>
    </row>
    <row r="32" spans="2:6" ht="12.75">
      <c r="B32" s="98">
        <v>600</v>
      </c>
      <c r="C32" s="33"/>
      <c r="D32" s="34"/>
      <c r="E32" s="40" t="s">
        <v>83</v>
      </c>
      <c r="F32" s="316">
        <f>(F34)</f>
        <v>236900</v>
      </c>
    </row>
    <row r="33" spans="2:6" ht="13.5" thickBot="1">
      <c r="B33" s="99"/>
      <c r="C33" s="36"/>
      <c r="D33" s="326"/>
      <c r="E33" s="24"/>
      <c r="F33" s="315"/>
    </row>
    <row r="34" spans="2:6" ht="13.5" thickBot="1">
      <c r="B34" s="57"/>
      <c r="C34" s="317">
        <v>60014</v>
      </c>
      <c r="D34" s="36"/>
      <c r="E34" s="306" t="s">
        <v>47</v>
      </c>
      <c r="F34" s="325">
        <f>SUM(F35)</f>
        <v>236900</v>
      </c>
    </row>
    <row r="35" spans="2:6" ht="13.5" thickBot="1">
      <c r="B35" s="57"/>
      <c r="C35" s="66"/>
      <c r="D35" s="17"/>
      <c r="E35" s="102" t="s">
        <v>82</v>
      </c>
      <c r="F35" s="52">
        <v>236900</v>
      </c>
    </row>
    <row r="36" spans="2:6" ht="12.75">
      <c r="B36" s="336"/>
      <c r="C36" s="347"/>
      <c r="D36" s="332"/>
      <c r="E36" s="61"/>
      <c r="F36" s="52"/>
    </row>
    <row r="37" spans="2:6" ht="25.5">
      <c r="B37" s="58">
        <v>754</v>
      </c>
      <c r="C37" s="66"/>
      <c r="D37" s="17"/>
      <c r="E37" s="335" t="s">
        <v>70</v>
      </c>
      <c r="F37" s="340">
        <f>SUM(F39)</f>
        <v>22994</v>
      </c>
    </row>
    <row r="38" spans="2:6" ht="13.5" thickBot="1">
      <c r="B38" s="59"/>
      <c r="C38" s="348"/>
      <c r="D38" s="18"/>
      <c r="E38" s="350"/>
      <c r="F38" s="334"/>
    </row>
    <row r="39" spans="2:6" ht="13.5" thickBot="1">
      <c r="B39" s="58"/>
      <c r="C39" s="317">
        <v>75414</v>
      </c>
      <c r="D39" s="18"/>
      <c r="E39" s="43" t="s">
        <v>45</v>
      </c>
      <c r="F39" s="340">
        <f>SUM(F40:F41)</f>
        <v>22994</v>
      </c>
    </row>
    <row r="40" spans="2:6" ht="25.5">
      <c r="B40" s="58"/>
      <c r="C40" s="16"/>
      <c r="D40" s="17"/>
      <c r="E40" s="96" t="s">
        <v>36</v>
      </c>
      <c r="F40" s="21">
        <v>20994</v>
      </c>
    </row>
    <row r="41" spans="2:6" ht="13.5" thickBot="1">
      <c r="B41" s="59"/>
      <c r="C41" s="349"/>
      <c r="D41" s="18"/>
      <c r="E41" s="97" t="s">
        <v>37</v>
      </c>
      <c r="F41" s="53">
        <v>2000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F22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4.875" style="70" customWidth="1"/>
    <col min="2" max="2" width="5.625" style="70" customWidth="1"/>
    <col min="3" max="3" width="8.625" style="70" customWidth="1"/>
    <col min="4" max="4" width="5.00390625" style="70" bestFit="1" customWidth="1"/>
    <col min="5" max="5" width="50.375" style="70" bestFit="1" customWidth="1"/>
    <col min="6" max="6" width="16.25390625" style="70" customWidth="1"/>
    <col min="7" max="16" width="11.375" style="70" customWidth="1"/>
    <col min="17" max="16384" width="9.125" style="70" customWidth="1"/>
  </cols>
  <sheetData>
    <row r="1" ht="63.75">
      <c r="F1" s="331" t="s">
        <v>423</v>
      </c>
    </row>
    <row r="2" s="68" customFormat="1" ht="12.75">
      <c r="F2" s="120"/>
    </row>
    <row r="3" spans="2:6" ht="51">
      <c r="B3" s="68"/>
      <c r="C3" s="73"/>
      <c r="D3" s="74"/>
      <c r="E3" s="324" t="s">
        <v>308</v>
      </c>
      <c r="F3" s="4"/>
    </row>
    <row r="4" spans="3:6" ht="12.75">
      <c r="C4" s="75"/>
      <c r="D4" s="74"/>
      <c r="E4" s="76"/>
      <c r="F4" s="4"/>
    </row>
    <row r="5" spans="3:6" ht="12.75">
      <c r="C5" s="33"/>
      <c r="D5" s="33"/>
      <c r="E5" s="76"/>
      <c r="F5" s="33"/>
    </row>
    <row r="6" spans="3:6" ht="13.5" thickBot="1">
      <c r="C6" s="33"/>
      <c r="D6" s="33"/>
      <c r="E6" s="76"/>
      <c r="F6" s="33"/>
    </row>
    <row r="7" spans="2:6" ht="12.75">
      <c r="B7" s="19"/>
      <c r="C7" s="109"/>
      <c r="D7" s="71"/>
      <c r="E7" s="20"/>
      <c r="F7" s="21"/>
    </row>
    <row r="8" spans="2:6" ht="12.75">
      <c r="B8" s="110" t="s">
        <v>88</v>
      </c>
      <c r="C8" s="111" t="s">
        <v>81</v>
      </c>
      <c r="D8" s="15" t="s">
        <v>85</v>
      </c>
      <c r="E8" s="22" t="s">
        <v>97</v>
      </c>
      <c r="F8" s="23" t="s">
        <v>76</v>
      </c>
    </row>
    <row r="9" spans="2:6" ht="13.5" thickBot="1">
      <c r="B9" s="95"/>
      <c r="C9" s="132"/>
      <c r="D9" s="132"/>
      <c r="E9" s="40"/>
      <c r="F9" s="25">
        <v>2005</v>
      </c>
    </row>
    <row r="10" spans="2:6" s="72" customFormat="1" ht="12.75">
      <c r="B10" s="38"/>
      <c r="C10" s="27"/>
      <c r="D10" s="27"/>
      <c r="E10" s="307"/>
      <c r="F10" s="304"/>
    </row>
    <row r="11" spans="2:6" s="72" customFormat="1" ht="12.75">
      <c r="B11" s="37"/>
      <c r="C11" s="32"/>
      <c r="D11" s="33"/>
      <c r="E11" s="308" t="s">
        <v>48</v>
      </c>
      <c r="F11" s="305">
        <f>SUM(F14,F19)</f>
        <v>97500</v>
      </c>
    </row>
    <row r="12" spans="2:6" s="72" customFormat="1" ht="13.5" thickBot="1">
      <c r="B12" s="37"/>
      <c r="C12" s="42"/>
      <c r="D12" s="32"/>
      <c r="E12" s="311"/>
      <c r="F12" s="305"/>
    </row>
    <row r="13" spans="2:6" s="72" customFormat="1" ht="12.75">
      <c r="B13" s="38"/>
      <c r="C13" s="312"/>
      <c r="D13" s="313"/>
      <c r="E13" s="314"/>
      <c r="F13" s="31"/>
    </row>
    <row r="14" spans="2:6" ht="12.75">
      <c r="B14" s="37">
        <v>750</v>
      </c>
      <c r="C14" s="33"/>
      <c r="D14" s="33"/>
      <c r="E14" s="32" t="s">
        <v>84</v>
      </c>
      <c r="F14" s="316">
        <f>(F16)</f>
        <v>97400</v>
      </c>
    </row>
    <row r="15" spans="2:6" ht="13.5" thickBot="1">
      <c r="B15" s="183"/>
      <c r="C15" s="36"/>
      <c r="D15" s="36"/>
      <c r="E15" s="306"/>
      <c r="F15" s="315"/>
    </row>
    <row r="16" spans="2:6" ht="13.5" thickBot="1">
      <c r="B16" s="98"/>
      <c r="C16" s="183">
        <v>75011</v>
      </c>
      <c r="D16" s="36"/>
      <c r="E16" s="306" t="s">
        <v>49</v>
      </c>
      <c r="F16" s="315">
        <f>(F17)</f>
        <v>97400</v>
      </c>
    </row>
    <row r="17" spans="2:6" ht="23.25" thickBot="1">
      <c r="B17" s="98"/>
      <c r="C17" s="33"/>
      <c r="D17" s="358">
        <v>2350</v>
      </c>
      <c r="E17" s="309" t="s">
        <v>50</v>
      </c>
      <c r="F17" s="60">
        <v>97400</v>
      </c>
    </row>
    <row r="18" spans="2:6" ht="12.75">
      <c r="B18" s="321"/>
      <c r="C18" s="27"/>
      <c r="D18" s="93"/>
      <c r="E18" s="309"/>
      <c r="F18" s="60"/>
    </row>
    <row r="19" spans="2:6" ht="12.75">
      <c r="B19" s="35">
        <v>852</v>
      </c>
      <c r="C19" s="319"/>
      <c r="D19" s="320"/>
      <c r="E19" s="32" t="s">
        <v>95</v>
      </c>
      <c r="F19" s="323">
        <f>SUM(F21)</f>
        <v>100</v>
      </c>
    </row>
    <row r="20" spans="2:6" ht="13.5" thickBot="1">
      <c r="B20" s="317"/>
      <c r="C20" s="105"/>
      <c r="D20" s="318"/>
      <c r="E20" s="306"/>
      <c r="F20" s="322"/>
    </row>
    <row r="21" spans="2:6" ht="13.5" thickBot="1">
      <c r="B21" s="103"/>
      <c r="C21" s="317">
        <v>85228</v>
      </c>
      <c r="D21" s="318"/>
      <c r="E21" s="306" t="s">
        <v>51</v>
      </c>
      <c r="F21" s="322">
        <f>SUM(F22)</f>
        <v>100</v>
      </c>
    </row>
    <row r="22" spans="2:6" ht="23.25" thickBot="1">
      <c r="B22" s="104"/>
      <c r="C22" s="105"/>
      <c r="D22" s="55">
        <v>2350</v>
      </c>
      <c r="E22" s="310" t="s">
        <v>50</v>
      </c>
      <c r="F22" s="77">
        <v>100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 Miasta Czeladź</cp:lastModifiedBy>
  <cp:lastPrinted>2005-01-20T06:53:44Z</cp:lastPrinted>
  <dcterms:created xsi:type="dcterms:W3CDTF">2002-09-25T06:19:34Z</dcterms:created>
  <dcterms:modified xsi:type="dcterms:W3CDTF">2005-01-20T07:43:31Z</dcterms:modified>
  <cp:category/>
  <cp:version/>
  <cp:contentType/>
  <cp:contentStatus/>
</cp:coreProperties>
</file>