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kolor" sheetId="1" r:id="rId1"/>
  </sheets>
  <definedNames>
    <definedName name="_xlnm.Print_Area" localSheetId="0">'kolor'!$A$1:$V$139</definedName>
  </definedNames>
  <calcPr fullCalcOnLoad="1"/>
</workbook>
</file>

<file path=xl/sharedStrings.xml><?xml version="1.0" encoding="utf-8"?>
<sst xmlns="http://schemas.openxmlformats.org/spreadsheetml/2006/main" count="500" uniqueCount="143">
  <si>
    <t>nakłady ogółem</t>
  </si>
  <si>
    <t>nazwa i lokalizacja zadania</t>
  </si>
  <si>
    <t>źródła finansowania</t>
  </si>
  <si>
    <t>Remont budynku Urzędu Miasta</t>
  </si>
  <si>
    <t>UMC</t>
  </si>
  <si>
    <t>ZBK</t>
  </si>
  <si>
    <t>Termomodernizacja Przedszkola P9</t>
  </si>
  <si>
    <t>Termomodernizacja Przedszkola P10</t>
  </si>
  <si>
    <t>Termomodernizacja Przedszkola P1</t>
  </si>
  <si>
    <t>ZIK</t>
  </si>
  <si>
    <t>PFOŚiGW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</si>
  <si>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</si>
  <si>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</si>
  <si>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</si>
  <si>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</si>
  <si>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</si>
  <si>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</si>
  <si>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</si>
  <si>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</si>
  <si>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</si>
  <si>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</si>
  <si>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</si>
  <si>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</si>
  <si>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</si>
  <si>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</si>
  <si>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</si>
  <si>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lp</t>
  </si>
  <si>
    <t>Termomodernizacja obiektu przy ul. 11 Listopada 8</t>
  </si>
  <si>
    <t>15.</t>
  </si>
  <si>
    <t>16.</t>
  </si>
  <si>
    <t>MOSiR</t>
  </si>
  <si>
    <t>17.</t>
  </si>
  <si>
    <t>Remont Trybuny Stadionu Sportowego</t>
  </si>
  <si>
    <t xml:space="preserve">Opracowanie obliczeń hydraulicznych sieci wodociągowej </t>
  </si>
  <si>
    <t>18.</t>
  </si>
  <si>
    <t>19.</t>
  </si>
  <si>
    <t>20.</t>
  </si>
  <si>
    <t>21.</t>
  </si>
  <si>
    <t>22.</t>
  </si>
  <si>
    <t>Remonty obiektów i sprzętu</t>
  </si>
  <si>
    <t>23.</t>
  </si>
  <si>
    <t>24.</t>
  </si>
  <si>
    <t>25.</t>
  </si>
  <si>
    <t>26.</t>
  </si>
  <si>
    <t>ZAKUPY INWESTYCYJNE</t>
  </si>
  <si>
    <t>zakup gruntów</t>
  </si>
  <si>
    <t>27.</t>
  </si>
  <si>
    <t>28.</t>
  </si>
  <si>
    <t>29.</t>
  </si>
  <si>
    <t>zakupy inwestycyjne - Straż Miejska</t>
  </si>
  <si>
    <t>30.</t>
  </si>
  <si>
    <t>31.</t>
  </si>
  <si>
    <t>32.</t>
  </si>
  <si>
    <t>zakupy inwestycyjne SENIOR</t>
  </si>
  <si>
    <t>33.</t>
  </si>
  <si>
    <t>zakupy inwestycyjne - świetlice</t>
  </si>
  <si>
    <t>34.</t>
  </si>
  <si>
    <t>35.</t>
  </si>
  <si>
    <t>P1</t>
  </si>
  <si>
    <t>MOPS</t>
  </si>
  <si>
    <t>SENIOR</t>
  </si>
  <si>
    <t>MOSIR</t>
  </si>
  <si>
    <t>dosprzętowienie ZIK</t>
  </si>
  <si>
    <t>pożyczka</t>
  </si>
  <si>
    <t xml:space="preserve">SP 1 - zmiana sposobu ogrzewania </t>
  </si>
  <si>
    <t xml:space="preserve">SP 7 - kompleks boisk </t>
  </si>
  <si>
    <t xml:space="preserve">Termomodernizacja Przedszkola P7 </t>
  </si>
  <si>
    <t>koszty obsługi w 2005</t>
  </si>
  <si>
    <t>kredyt</t>
  </si>
  <si>
    <t>własne</t>
  </si>
  <si>
    <t>PFOSiGW</t>
  </si>
  <si>
    <t>dotacja</t>
  </si>
  <si>
    <t>ZIK, UMC</t>
  </si>
  <si>
    <t>UMC razem</t>
  </si>
  <si>
    <t>kredyty</t>
  </si>
  <si>
    <t>pożyczki</t>
  </si>
  <si>
    <t>źródło finansow. 2005</t>
  </si>
  <si>
    <t>kwota według źródła</t>
  </si>
  <si>
    <t>Modernizacja budynku mieszk. Reymonta 48</t>
  </si>
  <si>
    <t>Wymiana stolarki - lokale użytkowe ul. 11 Listopada 1-3-5</t>
  </si>
  <si>
    <t>nakłady do końca 2004</t>
  </si>
  <si>
    <t>Termomodernizacja obiektu Biblioteki przy ul. 1 Maja 27</t>
  </si>
  <si>
    <t>Adaptacja budynku po Szp.Psychiatrycznym</t>
  </si>
  <si>
    <t>Remont budynku przy ul. Trznadla 1</t>
  </si>
  <si>
    <t>Modernizacja wodociągu i kanalizacji: ul. Cmentarna (Nowopogońska do Policji)</t>
  </si>
  <si>
    <t>zakupy inwest.- oświata</t>
  </si>
  <si>
    <t>zakupy inwestycyjne MOPS</t>
  </si>
  <si>
    <t>zakupy inwestycyjne - MOSiR</t>
  </si>
  <si>
    <t>zakupy inwestycyjne ZBK</t>
  </si>
  <si>
    <t>Termomodernizacja Przedszkola P11</t>
  </si>
  <si>
    <t>Rewitalizacja osiedla       3 Kwietnia - Kościuszki</t>
  </si>
  <si>
    <t xml:space="preserve">"Ładne Miasto" - program budowy i modernizacji małej architektury, w tym place zabaw </t>
  </si>
  <si>
    <t>Modernizacja wodociągu: ul. Cicha</t>
  </si>
  <si>
    <t>36.</t>
  </si>
  <si>
    <t>Modernizacja wodociągu: ul.Rzemieślnicza, Matejki</t>
  </si>
  <si>
    <t>Modernizacja wodociągu: ul. Staropogońska</t>
  </si>
  <si>
    <t>Modernizacja wodociągu: ul. Przełajska</t>
  </si>
  <si>
    <t>Kanalizacja i modernizacja wodociagu: ul. 21-go Listopada</t>
  </si>
  <si>
    <t>Remont Hali Widowi-skowo-Sportowej MOSiR</t>
  </si>
  <si>
    <t>Infrastruktura techniczna (sieci) w rejonie Starego Miasta</t>
  </si>
  <si>
    <t>Program porządkowania gospodarki ściekowej cz. prawobrzeżnej, etap II: Kanalizacja ul. Staszica (od ul. Siemianowickiej do granic miasta)</t>
  </si>
  <si>
    <r>
      <t>Kanalizacja Dolnej Węgrody wraz z wymianą wodociągów (</t>
    </r>
    <r>
      <rPr>
        <sz val="8"/>
        <rFont val="Arial"/>
        <family val="2"/>
      </rPr>
      <t>zgodnie z częścią opisową plan</t>
    </r>
    <r>
      <rPr>
        <sz val="10"/>
        <rFont val="Arial"/>
        <family val="2"/>
      </rPr>
      <t>u)</t>
    </r>
  </si>
  <si>
    <t>nakłady do 2005</t>
  </si>
  <si>
    <t>nakłady - plan 2005</t>
  </si>
  <si>
    <t>nakłady - plan 2006</t>
  </si>
  <si>
    <t>nakłady - plan 2007</t>
  </si>
  <si>
    <t>UE</t>
  </si>
  <si>
    <t>Obwodnica zachodnia</t>
  </si>
  <si>
    <t>UE, PPP</t>
  </si>
  <si>
    <t>Pałac Pod Filarami</t>
  </si>
  <si>
    <t>Piaski Zachodnie - kanalizacja - etap 1: Kościuiszki, 3 Kwietnia, Mickiewicza, Sikorskiego</t>
  </si>
  <si>
    <r>
      <t>Piaski Wschodnie:  kanalizacja ul.Krasickiego</t>
    </r>
    <r>
      <rPr>
        <sz val="10"/>
        <color indexed="10"/>
        <rFont val="Arial"/>
        <family val="2"/>
      </rPr>
      <t xml:space="preserve"> </t>
    </r>
  </si>
  <si>
    <t>Piaski Wsch.kanalizacja ul. Słowackiego, Klonowa</t>
  </si>
  <si>
    <t>dotacje UE i PPP</t>
  </si>
  <si>
    <t>Podsumowanie nakładów inwestycyjnych według poszczególnych źródeł finansowania</t>
  </si>
  <si>
    <t>Modernizacja wew. instalacji c.o. w bud. przy ul. Zwycięstwa 6</t>
  </si>
  <si>
    <t>Targowiska w mieście: Auby i Grodziecka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</si>
  <si>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</si>
  <si>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</si>
  <si>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</si>
  <si>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</si>
  <si>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</si>
  <si>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</si>
  <si>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</si>
  <si>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</si>
  <si>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</si>
  <si>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</si>
  <si>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</si>
  <si>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nakłady - plan po 2007</t>
  </si>
  <si>
    <t>Termomodernizacja Przedszkola P4</t>
  </si>
  <si>
    <t>G 1 - kompleks boisk</t>
  </si>
  <si>
    <t>37.</t>
  </si>
  <si>
    <t>TPG Saturn</t>
  </si>
  <si>
    <t>RAZEM  plan 2006</t>
  </si>
  <si>
    <t>RAZEM  plan 2005</t>
  </si>
  <si>
    <t>RAZEM  plan 2007</t>
  </si>
  <si>
    <t>odpowiedzialny</t>
  </si>
  <si>
    <t>nakłady po roku 2007 według źródła</t>
  </si>
  <si>
    <r>
      <t xml:space="preserve">Modernizacja budynków na osiedlu Nowotki </t>
    </r>
    <r>
      <rPr>
        <sz val="8"/>
        <rFont val="Arial"/>
        <family val="2"/>
      </rPr>
      <t>(w tym budynku Szpitalna 24</t>
    </r>
    <r>
      <rPr>
        <sz val="7"/>
        <rFont val="Arial"/>
        <family val="2"/>
      </rPr>
      <t>)</t>
    </r>
  </si>
  <si>
    <t>Układ drogowy Starego i Nowego Miasta</t>
  </si>
  <si>
    <t>Adaptacja terenów i budynków po KWK SATURN</t>
  </si>
  <si>
    <t>Kanalizacja i wodociąg WSE wraz z infrastrukturą towarzyszącą</t>
  </si>
  <si>
    <t>zakupy inwestycyjne UMC, w tym System Elektronicznej Komunikacji Administracji Publicznej SEKAP, zakup aparatu UKG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</si>
</sst>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i/>
      <sz val="9"/>
      <name val="Arial"/>
      <family val="2"/>
    </font>
    <font>
      <sz val="9.5"/>
      <name val="Arial"/>
      <family val="2"/>
    </font>
    <font>
      <sz val="9"/>
      <color indexed="48"/>
      <name val="Arial CE"/>
      <family val="0"/>
    </font>
    <font>
      <sz val="9"/>
      <color indexed="4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6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3" fontId="7" fillId="0" borderId="7" xfId="0" applyNumberFormat="1" applyFont="1" applyFill="1" applyBorder="1" applyAlignment="1">
      <alignment/>
    </xf>
    <xf numFmtId="0" fontId="1" fillId="0" borderId="9" xfId="0" applyFont="1" applyFill="1" applyBorder="1" applyAlignment="1">
      <alignment wrapText="1"/>
    </xf>
    <xf numFmtId="3" fontId="7" fillId="0" borderId="20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" fillId="0" borderId="7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3" fontId="7" fillId="0" borderId="19" xfId="0" applyNumberFormat="1" applyFont="1" applyFill="1" applyBorder="1" applyAlignment="1">
      <alignment/>
    </xf>
    <xf numFmtId="0" fontId="13" fillId="0" borderId="2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3" fontId="7" fillId="0" borderId="18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 wrapText="1"/>
    </xf>
    <xf numFmtId="3" fontId="7" fillId="0" borderId="1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left"/>
    </xf>
    <xf numFmtId="3" fontId="8" fillId="0" borderId="27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" fontId="6" fillId="0" borderId="28" xfId="0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30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 wrapText="1"/>
    </xf>
    <xf numFmtId="3" fontId="0" fillId="0" borderId="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3" fontId="7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8" fillId="0" borderId="32" xfId="0" applyNumberFormat="1" applyFont="1" applyFill="1" applyBorder="1" applyAlignment="1">
      <alignment horizontal="right"/>
    </xf>
    <xf numFmtId="1" fontId="8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3" fontId="0" fillId="0" borderId="6" xfId="0" applyNumberForma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right" wrapText="1"/>
    </xf>
    <xf numFmtId="3" fontId="0" fillId="0" borderId="7" xfId="0" applyNumberFormat="1" applyFill="1" applyBorder="1" applyAlignment="1">
      <alignment/>
    </xf>
    <xf numFmtId="0" fontId="6" fillId="0" borderId="7" xfId="0" applyFont="1" applyFill="1" applyBorder="1" applyAlignment="1">
      <alignment/>
    </xf>
    <xf numFmtId="3" fontId="6" fillId="0" borderId="8" xfId="0" applyNumberFormat="1" applyFont="1" applyFill="1" applyBorder="1" applyAlignment="1">
      <alignment horizontal="right" wrapText="1"/>
    </xf>
    <xf numFmtId="3" fontId="0" fillId="0" borderId="8" xfId="0" applyNumberFormat="1" applyFill="1" applyBorder="1" applyAlignment="1">
      <alignment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6" fillId="0" borderId="34" xfId="0" applyNumberFormat="1" applyFont="1" applyFill="1" applyBorder="1" applyAlignment="1">
      <alignment horizontal="right"/>
    </xf>
    <xf numFmtId="0" fontId="0" fillId="0" borderId="33" xfId="0" applyFill="1" applyBorder="1" applyAlignment="1">
      <alignment/>
    </xf>
    <xf numFmtId="0" fontId="9" fillId="0" borderId="33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35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3" fontId="0" fillId="0" borderId="28" xfId="0" applyNumberFormat="1" applyFill="1" applyBorder="1" applyAlignment="1">
      <alignment/>
    </xf>
    <xf numFmtId="0" fontId="6" fillId="0" borderId="40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/>
    </xf>
    <xf numFmtId="0" fontId="6" fillId="0" borderId="4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3" fontId="0" fillId="0" borderId="25" xfId="0" applyNumberForma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3" fontId="6" fillId="0" borderId="4" xfId="0" applyNumberFormat="1" applyFont="1" applyFill="1" applyBorder="1" applyAlignment="1">
      <alignment horizontal="right" wrapText="1"/>
    </xf>
    <xf numFmtId="3" fontId="0" fillId="0" borderId="44" xfId="0" applyNumberFormat="1" applyFill="1" applyBorder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right" wrapText="1"/>
    </xf>
    <xf numFmtId="4" fontId="7" fillId="0" borderId="19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0" fontId="14" fillId="0" borderId="47" xfId="0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3" fontId="6" fillId="0" borderId="37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3" fontId="7" fillId="0" borderId="51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6" fillId="0" borderId="21" xfId="0" applyNumberFormat="1" applyFont="1" applyFill="1" applyBorder="1" applyAlignment="1">
      <alignment horizontal="right" wrapText="1"/>
    </xf>
    <xf numFmtId="3" fontId="0" fillId="0" borderId="19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3" fontId="0" fillId="0" borderId="53" xfId="0" applyNumberFormat="1" applyFill="1" applyBorder="1" applyAlignment="1">
      <alignment/>
    </xf>
    <xf numFmtId="0" fontId="6" fillId="0" borderId="53" xfId="0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0" fontId="7" fillId="0" borderId="53" xfId="0" applyFont="1" applyFill="1" applyBorder="1" applyAlignment="1">
      <alignment horizontal="left" wrapText="1"/>
    </xf>
    <xf numFmtId="3" fontId="7" fillId="0" borderId="3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1" fontId="9" fillId="3" borderId="29" xfId="0" applyNumberFormat="1" applyFont="1" applyFill="1" applyBorder="1" applyAlignment="1">
      <alignment horizontal="center" vertical="center" wrapText="1"/>
    </xf>
    <xf numFmtId="1" fontId="8" fillId="3" borderId="29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7" fillId="0" borderId="25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7" fillId="0" borderId="26" xfId="0" applyFont="1" applyFill="1" applyBorder="1" applyAlignment="1">
      <alignment wrapText="1"/>
    </xf>
    <xf numFmtId="0" fontId="7" fillId="0" borderId="48" xfId="0" applyFont="1" applyFill="1" applyBorder="1" applyAlignment="1">
      <alignment horizontal="center"/>
    </xf>
    <xf numFmtId="0" fontId="7" fillId="0" borderId="5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55" xfId="0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vertical="top"/>
    </xf>
    <xf numFmtId="3" fontId="6" fillId="0" borderId="56" xfId="0" applyNumberFormat="1" applyFont="1" applyFill="1" applyBorder="1" applyAlignment="1">
      <alignment vertical="top"/>
    </xf>
    <xf numFmtId="3" fontId="6" fillId="0" borderId="57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58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1" fillId="0" borderId="44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0" fontId="0" fillId="0" borderId="48" xfId="0" applyFill="1" applyBorder="1" applyAlignment="1">
      <alignment horizontal="center"/>
    </xf>
    <xf numFmtId="3" fontId="1" fillId="0" borderId="40" xfId="0" applyNumberFormat="1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7" fillId="0" borderId="60" xfId="0" applyFont="1" applyFill="1" applyBorder="1" applyAlignment="1">
      <alignment wrapText="1"/>
    </xf>
    <xf numFmtId="3" fontId="1" fillId="0" borderId="48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55" xfId="0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0" fillId="0" borderId="55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3" fontId="6" fillId="0" borderId="56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wrapText="1"/>
    </xf>
    <xf numFmtId="3" fontId="0" fillId="0" borderId="44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9" fillId="0" borderId="62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3" fontId="7" fillId="0" borderId="64" xfId="0" applyNumberFormat="1" applyFont="1" applyFill="1" applyBorder="1" applyAlignment="1">
      <alignment/>
    </xf>
    <xf numFmtId="0" fontId="1" fillId="0" borderId="55" xfId="0" applyFont="1" applyFill="1" applyBorder="1" applyAlignment="1">
      <alignment wrapText="1"/>
    </xf>
    <xf numFmtId="3" fontId="9" fillId="0" borderId="55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55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1" fillId="0" borderId="2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workbookViewId="0" topLeftCell="A1">
      <selection activeCell="O123" sqref="O123"/>
    </sheetView>
  </sheetViews>
  <sheetFormatPr defaultColWidth="9.00390625" defaultRowHeight="15" customHeight="1"/>
  <cols>
    <col min="1" max="1" width="5.125" style="259" customWidth="1"/>
    <col min="2" max="2" width="22.375" style="28" customWidth="1"/>
    <col min="3" max="3" width="12.875" style="188" customWidth="1"/>
    <col min="4" max="4" width="7.375" style="16" customWidth="1"/>
    <col min="5" max="5" width="9.375" style="80" customWidth="1"/>
    <col min="6" max="6" width="0.12890625" style="59" customWidth="1"/>
    <col min="7" max="7" width="10.875" style="9" hidden="1" customWidth="1"/>
    <col min="8" max="8" width="13.75390625" style="89" customWidth="1"/>
    <col min="9" max="9" width="11.625" style="16" hidden="1" customWidth="1"/>
    <col min="10" max="10" width="10.25390625" style="18" customWidth="1"/>
    <col min="11" max="11" width="12.375" style="16" customWidth="1"/>
    <col min="12" max="12" width="10.00390625" style="16" hidden="1" customWidth="1"/>
    <col min="13" max="13" width="9.375" style="27" hidden="1" customWidth="1"/>
    <col min="14" max="14" width="10.125" style="16" customWidth="1"/>
    <col min="15" max="15" width="11.875" style="16" customWidth="1"/>
    <col min="16" max="16" width="0.875" style="27" hidden="1" customWidth="1"/>
    <col min="17" max="17" width="10.125" style="16" customWidth="1"/>
    <col min="18" max="18" width="11.875" style="16" customWidth="1"/>
    <col min="19" max="19" width="10.125" style="16" hidden="1" customWidth="1"/>
    <col min="20" max="20" width="13.00390625" style="16" customWidth="1"/>
    <col min="21" max="21" width="15.875" style="16" customWidth="1"/>
    <col min="22" max="22" width="10.125" style="0" bestFit="1" customWidth="1"/>
  </cols>
  <sheetData>
    <row r="1" spans="1:22" s="10" customFormat="1" ht="37.5" customHeight="1" thickBot="1">
      <c r="A1" s="268" t="s">
        <v>26</v>
      </c>
      <c r="B1" s="269" t="s">
        <v>1</v>
      </c>
      <c r="C1" s="267" t="s">
        <v>0</v>
      </c>
      <c r="D1" s="314" t="s">
        <v>2</v>
      </c>
      <c r="E1" s="315"/>
      <c r="F1" s="13"/>
      <c r="G1" s="13" t="s">
        <v>0</v>
      </c>
      <c r="H1" s="260" t="s">
        <v>80</v>
      </c>
      <c r="I1" s="47" t="s">
        <v>76</v>
      </c>
      <c r="J1" s="265" t="s">
        <v>77</v>
      </c>
      <c r="K1" s="260" t="s">
        <v>134</v>
      </c>
      <c r="L1" s="47" t="s">
        <v>67</v>
      </c>
      <c r="M1" s="313" t="s">
        <v>77</v>
      </c>
      <c r="N1" s="313"/>
      <c r="O1" s="260" t="s">
        <v>133</v>
      </c>
      <c r="P1" s="313" t="s">
        <v>77</v>
      </c>
      <c r="Q1" s="313"/>
      <c r="R1" s="261" t="s">
        <v>135</v>
      </c>
      <c r="S1" s="212" t="s">
        <v>77</v>
      </c>
      <c r="T1" s="266" t="s">
        <v>137</v>
      </c>
      <c r="U1" s="270" t="s">
        <v>136</v>
      </c>
      <c r="V1" s="2"/>
    </row>
    <row r="2" spans="1:22" ht="14.25" customHeight="1">
      <c r="A2" s="362" t="s">
        <v>12</v>
      </c>
      <c r="B2" s="365" t="s">
        <v>3</v>
      </c>
      <c r="C2" s="356">
        <f>SUM(F2:F3)</f>
        <v>650000</v>
      </c>
      <c r="D2" s="363" t="s">
        <v>4</v>
      </c>
      <c r="E2" s="274" t="s">
        <v>68</v>
      </c>
      <c r="F2" s="81">
        <f>SUM(J2,N2,Q2)</f>
        <v>597200</v>
      </c>
      <c r="G2" s="360">
        <f>SUM(F2,F3)</f>
        <v>650000</v>
      </c>
      <c r="H2" s="357">
        <v>0</v>
      </c>
      <c r="I2" s="109" t="str">
        <f>E2</f>
        <v>kredyt</v>
      </c>
      <c r="J2" s="141">
        <v>0</v>
      </c>
      <c r="K2" s="367">
        <v>0</v>
      </c>
      <c r="L2" s="295">
        <f>F3</f>
        <v>52800</v>
      </c>
      <c r="M2" s="110" t="s">
        <v>68</v>
      </c>
      <c r="N2" s="271">
        <v>0</v>
      </c>
      <c r="O2" s="367">
        <f>SUM(N2:N3)</f>
        <v>0</v>
      </c>
      <c r="P2" s="110" t="s">
        <v>68</v>
      </c>
      <c r="Q2" s="141">
        <v>597200</v>
      </c>
      <c r="R2" s="288">
        <f>SUM(Q2:Q3)</f>
        <v>650000</v>
      </c>
      <c r="S2" s="102"/>
      <c r="T2" s="272">
        <v>0</v>
      </c>
      <c r="U2" s="290" t="s">
        <v>5</v>
      </c>
      <c r="V2" s="234"/>
    </row>
    <row r="3" spans="1:22" ht="13.5" customHeight="1">
      <c r="A3" s="332"/>
      <c r="B3" s="366"/>
      <c r="C3" s="311"/>
      <c r="D3" s="364"/>
      <c r="E3" s="275" t="s">
        <v>69</v>
      </c>
      <c r="F3" s="81">
        <f aca="true" t="shared" si="0" ref="F3:F70">SUM(J3,N3,Q3)</f>
        <v>52800</v>
      </c>
      <c r="G3" s="361"/>
      <c r="H3" s="358"/>
      <c r="I3" s="83" t="str">
        <f aca="true" t="shared" si="1" ref="I3:I70">E3</f>
        <v>własne</v>
      </c>
      <c r="J3" s="84">
        <v>0</v>
      </c>
      <c r="K3" s="368"/>
      <c r="L3" s="296"/>
      <c r="M3" s="111" t="s">
        <v>69</v>
      </c>
      <c r="N3" s="87">
        <v>0</v>
      </c>
      <c r="O3" s="299"/>
      <c r="P3" s="111" t="s">
        <v>69</v>
      </c>
      <c r="Q3" s="84">
        <v>52800</v>
      </c>
      <c r="R3" s="289"/>
      <c r="S3" s="200"/>
      <c r="T3" s="82">
        <v>0</v>
      </c>
      <c r="U3" s="335"/>
      <c r="V3" s="234"/>
    </row>
    <row r="4" spans="1:22" ht="13.5" customHeight="1">
      <c r="A4" s="331" t="s">
        <v>13</v>
      </c>
      <c r="B4" s="325" t="s">
        <v>8</v>
      </c>
      <c r="C4" s="312">
        <v>725000</v>
      </c>
      <c r="D4" s="350" t="s">
        <v>4</v>
      </c>
      <c r="E4" s="5" t="s">
        <v>68</v>
      </c>
      <c r="F4" s="81">
        <f t="shared" si="0"/>
        <v>275000</v>
      </c>
      <c r="G4" s="339">
        <f>SUM(F4,F5,F6)</f>
        <v>700000</v>
      </c>
      <c r="H4" s="341">
        <v>25000</v>
      </c>
      <c r="I4" s="83" t="str">
        <f t="shared" si="1"/>
        <v>kredyt</v>
      </c>
      <c r="J4" s="37">
        <v>275000</v>
      </c>
      <c r="K4" s="321">
        <f>SUM(J4:J6)</f>
        <v>700000</v>
      </c>
      <c r="L4" s="323">
        <f>F6</f>
        <v>25000</v>
      </c>
      <c r="M4" s="40" t="s">
        <v>68</v>
      </c>
      <c r="N4" s="17">
        <v>0</v>
      </c>
      <c r="O4" s="321">
        <f>SUM(N4:N6)</f>
        <v>0</v>
      </c>
      <c r="P4" s="40" t="s">
        <v>68</v>
      </c>
      <c r="Q4" s="273">
        <v>0</v>
      </c>
      <c r="R4" s="287">
        <f>SUM(Q4:Q6)</f>
        <v>0</v>
      </c>
      <c r="S4" s="213"/>
      <c r="T4" s="31">
        <v>0</v>
      </c>
      <c r="U4" s="307" t="s">
        <v>5</v>
      </c>
      <c r="V4" s="3"/>
    </row>
    <row r="5" spans="1:22" ht="13.5" customHeight="1">
      <c r="A5" s="348"/>
      <c r="B5" s="326"/>
      <c r="C5" s="353"/>
      <c r="D5" s="351"/>
      <c r="E5" s="5" t="s">
        <v>63</v>
      </c>
      <c r="F5" s="81">
        <f t="shared" si="0"/>
        <v>400000</v>
      </c>
      <c r="G5" s="349"/>
      <c r="H5" s="342"/>
      <c r="I5" s="83" t="str">
        <f t="shared" si="1"/>
        <v>pożyczka</v>
      </c>
      <c r="J5" s="37">
        <v>400000</v>
      </c>
      <c r="K5" s="344"/>
      <c r="L5" s="336"/>
      <c r="M5" s="40" t="s">
        <v>63</v>
      </c>
      <c r="N5" s="17">
        <v>0</v>
      </c>
      <c r="O5" s="303"/>
      <c r="P5" s="40" t="s">
        <v>63</v>
      </c>
      <c r="Q5" s="273">
        <v>0</v>
      </c>
      <c r="R5" s="306"/>
      <c r="S5" s="26"/>
      <c r="T5" s="31">
        <v>0</v>
      </c>
      <c r="U5" s="285"/>
      <c r="V5" s="3"/>
    </row>
    <row r="6" spans="1:22" ht="12" customHeight="1">
      <c r="A6" s="332"/>
      <c r="B6" s="327"/>
      <c r="C6" s="293"/>
      <c r="D6" s="352"/>
      <c r="E6" s="5" t="s">
        <v>69</v>
      </c>
      <c r="F6" s="81">
        <f t="shared" si="0"/>
        <v>25000</v>
      </c>
      <c r="G6" s="340"/>
      <c r="H6" s="343"/>
      <c r="I6" s="83" t="str">
        <f t="shared" si="1"/>
        <v>własne</v>
      </c>
      <c r="J6" s="37">
        <v>25000</v>
      </c>
      <c r="K6" s="322"/>
      <c r="L6" s="324"/>
      <c r="M6" s="41" t="s">
        <v>69</v>
      </c>
      <c r="N6" s="17">
        <v>0</v>
      </c>
      <c r="O6" s="304"/>
      <c r="P6" s="41" t="s">
        <v>69</v>
      </c>
      <c r="Q6" s="273">
        <v>0</v>
      </c>
      <c r="R6" s="286"/>
      <c r="S6" s="214"/>
      <c r="T6" s="31">
        <v>0</v>
      </c>
      <c r="U6" s="308"/>
      <c r="V6" s="3"/>
    </row>
    <row r="7" spans="1:22" ht="15" customHeight="1">
      <c r="A7" s="331" t="s">
        <v>14</v>
      </c>
      <c r="B7" s="325" t="s">
        <v>6</v>
      </c>
      <c r="C7" s="312">
        <v>725000</v>
      </c>
      <c r="D7" s="350" t="s">
        <v>4</v>
      </c>
      <c r="E7" s="5" t="s">
        <v>68</v>
      </c>
      <c r="F7" s="81">
        <f t="shared" si="0"/>
        <v>275000</v>
      </c>
      <c r="G7" s="339">
        <f>SUM(F7:F9)</f>
        <v>700000</v>
      </c>
      <c r="H7" s="341">
        <v>25000</v>
      </c>
      <c r="I7" s="83" t="str">
        <f t="shared" si="1"/>
        <v>kredyt</v>
      </c>
      <c r="J7" s="37">
        <v>275000</v>
      </c>
      <c r="K7" s="321">
        <f>SUM(J7:J9)</f>
        <v>700000</v>
      </c>
      <c r="L7" s="323">
        <f>F9</f>
        <v>25000</v>
      </c>
      <c r="M7" s="40" t="s">
        <v>68</v>
      </c>
      <c r="N7" s="17">
        <v>0</v>
      </c>
      <c r="O7" s="321">
        <f>SUM(N7:N9)</f>
        <v>0</v>
      </c>
      <c r="P7" s="40" t="s">
        <v>68</v>
      </c>
      <c r="Q7" s="273">
        <v>0</v>
      </c>
      <c r="R7" s="287">
        <f>SUM(Q7:Q9)</f>
        <v>0</v>
      </c>
      <c r="S7" s="213"/>
      <c r="T7" s="31">
        <v>0</v>
      </c>
      <c r="U7" s="307" t="s">
        <v>5</v>
      </c>
      <c r="V7" s="3"/>
    </row>
    <row r="8" spans="1:22" ht="15" customHeight="1">
      <c r="A8" s="348"/>
      <c r="B8" s="326"/>
      <c r="C8" s="353"/>
      <c r="D8" s="351"/>
      <c r="E8" s="5" t="s">
        <v>63</v>
      </c>
      <c r="F8" s="81">
        <f t="shared" si="0"/>
        <v>400000</v>
      </c>
      <c r="G8" s="349"/>
      <c r="H8" s="342"/>
      <c r="I8" s="83" t="str">
        <f t="shared" si="1"/>
        <v>pożyczka</v>
      </c>
      <c r="J8" s="37">
        <v>400000</v>
      </c>
      <c r="K8" s="344"/>
      <c r="L8" s="336"/>
      <c r="M8" s="40" t="s">
        <v>63</v>
      </c>
      <c r="N8" s="17">
        <v>0</v>
      </c>
      <c r="O8" s="303"/>
      <c r="P8" s="40" t="s">
        <v>63</v>
      </c>
      <c r="Q8" s="273">
        <v>0</v>
      </c>
      <c r="R8" s="306"/>
      <c r="S8" s="26"/>
      <c r="T8" s="31">
        <v>0</v>
      </c>
      <c r="U8" s="285"/>
      <c r="V8" s="3"/>
    </row>
    <row r="9" spans="1:22" ht="11.25" customHeight="1">
      <c r="A9" s="332"/>
      <c r="B9" s="327"/>
      <c r="C9" s="293"/>
      <c r="D9" s="352"/>
      <c r="E9" s="5" t="s">
        <v>69</v>
      </c>
      <c r="F9" s="81">
        <f t="shared" si="0"/>
        <v>25000</v>
      </c>
      <c r="G9" s="340"/>
      <c r="H9" s="343"/>
      <c r="I9" s="83" t="str">
        <f t="shared" si="1"/>
        <v>własne</v>
      </c>
      <c r="J9" s="37">
        <v>25000</v>
      </c>
      <c r="K9" s="322"/>
      <c r="L9" s="324"/>
      <c r="M9" s="41" t="s">
        <v>69</v>
      </c>
      <c r="N9" s="17">
        <v>0</v>
      </c>
      <c r="O9" s="304"/>
      <c r="P9" s="41" t="s">
        <v>69</v>
      </c>
      <c r="Q9" s="273">
        <v>0</v>
      </c>
      <c r="R9" s="286"/>
      <c r="S9" s="214"/>
      <c r="T9" s="31">
        <v>0</v>
      </c>
      <c r="U9" s="308"/>
      <c r="V9" s="3"/>
    </row>
    <row r="10" spans="1:22" ht="13.5" customHeight="1">
      <c r="A10" s="331" t="s">
        <v>15</v>
      </c>
      <c r="B10" s="325" t="s">
        <v>7</v>
      </c>
      <c r="C10" s="312">
        <v>1060000</v>
      </c>
      <c r="D10" s="350" t="s">
        <v>4</v>
      </c>
      <c r="E10" s="5" t="s">
        <v>68</v>
      </c>
      <c r="F10" s="81">
        <f t="shared" si="0"/>
        <v>464000</v>
      </c>
      <c r="G10" s="339">
        <f>SUM(F10:F12)</f>
        <v>1000000</v>
      </c>
      <c r="H10" s="341">
        <v>60000</v>
      </c>
      <c r="I10" s="83" t="str">
        <f t="shared" si="1"/>
        <v>kredyt</v>
      </c>
      <c r="J10" s="37">
        <v>464000</v>
      </c>
      <c r="K10" s="321">
        <f>SUM(J10:J12)</f>
        <v>1000000</v>
      </c>
      <c r="L10" s="323">
        <f>F12</f>
        <v>36000</v>
      </c>
      <c r="M10" s="40" t="s">
        <v>68</v>
      </c>
      <c r="N10" s="17">
        <v>0</v>
      </c>
      <c r="O10" s="321">
        <f>SUM(N10:N12)</f>
        <v>0</v>
      </c>
      <c r="P10" s="40" t="s">
        <v>68</v>
      </c>
      <c r="Q10" s="273">
        <v>0</v>
      </c>
      <c r="R10" s="287">
        <f>SUM(Q10:Q12)</f>
        <v>0</v>
      </c>
      <c r="S10" s="213"/>
      <c r="T10" s="31">
        <v>0</v>
      </c>
      <c r="U10" s="307" t="s">
        <v>5</v>
      </c>
      <c r="V10" s="3"/>
    </row>
    <row r="11" spans="1:22" ht="15" customHeight="1">
      <c r="A11" s="348"/>
      <c r="B11" s="326"/>
      <c r="C11" s="353"/>
      <c r="D11" s="351"/>
      <c r="E11" s="5" t="s">
        <v>63</v>
      </c>
      <c r="F11" s="81">
        <f t="shared" si="0"/>
        <v>500000</v>
      </c>
      <c r="G11" s="349"/>
      <c r="H11" s="342"/>
      <c r="I11" s="83" t="str">
        <f t="shared" si="1"/>
        <v>pożyczka</v>
      </c>
      <c r="J11" s="37">
        <v>500000</v>
      </c>
      <c r="K11" s="344"/>
      <c r="L11" s="336"/>
      <c r="M11" s="40" t="s">
        <v>63</v>
      </c>
      <c r="N11" s="17">
        <v>0</v>
      </c>
      <c r="O11" s="303"/>
      <c r="P11" s="40" t="s">
        <v>63</v>
      </c>
      <c r="Q11" s="273">
        <v>0</v>
      </c>
      <c r="R11" s="306"/>
      <c r="S11" s="26"/>
      <c r="T11" s="31">
        <v>0</v>
      </c>
      <c r="U11" s="285"/>
      <c r="V11" s="3"/>
    </row>
    <row r="12" spans="1:22" ht="12.75" customHeight="1">
      <c r="A12" s="332"/>
      <c r="B12" s="327"/>
      <c r="C12" s="293"/>
      <c r="D12" s="352"/>
      <c r="E12" s="5" t="s">
        <v>69</v>
      </c>
      <c r="F12" s="81">
        <f t="shared" si="0"/>
        <v>36000</v>
      </c>
      <c r="G12" s="340"/>
      <c r="H12" s="343"/>
      <c r="I12" s="83" t="str">
        <f t="shared" si="1"/>
        <v>własne</v>
      </c>
      <c r="J12" s="37">
        <v>36000</v>
      </c>
      <c r="K12" s="322"/>
      <c r="L12" s="324"/>
      <c r="M12" s="41" t="s">
        <v>69</v>
      </c>
      <c r="N12" s="17">
        <v>0</v>
      </c>
      <c r="O12" s="304"/>
      <c r="P12" s="41" t="s">
        <v>69</v>
      </c>
      <c r="Q12" s="273">
        <v>0</v>
      </c>
      <c r="R12" s="286"/>
      <c r="S12" s="214"/>
      <c r="T12" s="31">
        <v>0</v>
      </c>
      <c r="U12" s="308"/>
      <c r="V12" s="3"/>
    </row>
    <row r="13" spans="1:22" ht="15" customHeight="1">
      <c r="A13" s="355" t="s">
        <v>16</v>
      </c>
      <c r="B13" s="354" t="s">
        <v>66</v>
      </c>
      <c r="C13" s="359">
        <f>G13</f>
        <v>1260000</v>
      </c>
      <c r="D13" s="350" t="s">
        <v>4</v>
      </c>
      <c r="E13" s="5" t="s">
        <v>68</v>
      </c>
      <c r="F13" s="81">
        <f t="shared" si="0"/>
        <v>1157500</v>
      </c>
      <c r="G13" s="339">
        <f>SUM(F13:F14)</f>
        <v>1260000</v>
      </c>
      <c r="H13" s="319">
        <v>0</v>
      </c>
      <c r="I13" s="83" t="str">
        <f t="shared" si="1"/>
        <v>kredyt</v>
      </c>
      <c r="J13" s="37">
        <v>0</v>
      </c>
      <c r="K13" s="321">
        <v>0</v>
      </c>
      <c r="L13" s="323">
        <f>F14</f>
        <v>102500</v>
      </c>
      <c r="M13" s="40" t="s">
        <v>68</v>
      </c>
      <c r="N13" s="37">
        <v>57500</v>
      </c>
      <c r="O13" s="321">
        <f>SUM(N13:N14)</f>
        <v>60000</v>
      </c>
      <c r="P13" s="40" t="s">
        <v>68</v>
      </c>
      <c r="Q13" s="17">
        <v>1100000</v>
      </c>
      <c r="R13" s="305">
        <f>SUM(Q13,Q14)</f>
        <v>1200000</v>
      </c>
      <c r="S13" s="64"/>
      <c r="T13" s="52">
        <v>0</v>
      </c>
      <c r="U13" s="307" t="s">
        <v>5</v>
      </c>
      <c r="V13" s="3"/>
    </row>
    <row r="14" spans="1:22" ht="15" customHeight="1">
      <c r="A14" s="355"/>
      <c r="B14" s="354"/>
      <c r="C14" s="359"/>
      <c r="D14" s="351"/>
      <c r="E14" s="5" t="s">
        <v>69</v>
      </c>
      <c r="F14" s="81">
        <f t="shared" si="0"/>
        <v>102500</v>
      </c>
      <c r="G14" s="340"/>
      <c r="H14" s="320"/>
      <c r="I14" s="83" t="str">
        <f t="shared" si="1"/>
        <v>własne</v>
      </c>
      <c r="J14" s="37">
        <v>0</v>
      </c>
      <c r="K14" s="322"/>
      <c r="L14" s="324"/>
      <c r="M14" s="41" t="s">
        <v>69</v>
      </c>
      <c r="N14" s="37">
        <v>2500</v>
      </c>
      <c r="O14" s="322"/>
      <c r="P14" s="41" t="s">
        <v>69</v>
      </c>
      <c r="Q14" s="17">
        <v>100000</v>
      </c>
      <c r="R14" s="286"/>
      <c r="S14" s="214"/>
      <c r="T14" s="52">
        <v>0</v>
      </c>
      <c r="U14" s="308"/>
      <c r="V14" s="3"/>
    </row>
    <row r="15" spans="1:22" ht="15" customHeight="1">
      <c r="A15" s="355" t="s">
        <v>17</v>
      </c>
      <c r="B15" s="354" t="s">
        <v>129</v>
      </c>
      <c r="C15" s="359">
        <v>120000</v>
      </c>
      <c r="D15" s="350" t="s">
        <v>4</v>
      </c>
      <c r="E15" s="5" t="s">
        <v>68</v>
      </c>
      <c r="F15" s="81">
        <f>SUM(J15,N15,Q15)</f>
        <v>110000</v>
      </c>
      <c r="G15" s="339">
        <f>SUM(F15:F16)</f>
        <v>120000</v>
      </c>
      <c r="H15" s="319">
        <v>0</v>
      </c>
      <c r="I15" s="83"/>
      <c r="J15" s="37">
        <v>0</v>
      </c>
      <c r="K15" s="321">
        <f>SUM(J15:J16)</f>
        <v>0</v>
      </c>
      <c r="L15" s="24"/>
      <c r="M15" s="41"/>
      <c r="N15" s="17">
        <v>0</v>
      </c>
      <c r="O15" s="321">
        <v>0</v>
      </c>
      <c r="P15" s="41"/>
      <c r="Q15" s="17">
        <v>110000</v>
      </c>
      <c r="R15" s="305">
        <f>SUM(Q15:Q16)</f>
        <v>120000</v>
      </c>
      <c r="S15" s="64"/>
      <c r="T15" s="52">
        <v>0</v>
      </c>
      <c r="U15" s="307" t="s">
        <v>5</v>
      </c>
      <c r="V15" s="3"/>
    </row>
    <row r="16" spans="1:22" ht="15" customHeight="1">
      <c r="A16" s="355"/>
      <c r="B16" s="354"/>
      <c r="C16" s="359"/>
      <c r="D16" s="351"/>
      <c r="E16" s="5" t="s">
        <v>69</v>
      </c>
      <c r="F16" s="81">
        <f>SUM(J16,N16,Q16)</f>
        <v>10000</v>
      </c>
      <c r="G16" s="340"/>
      <c r="H16" s="320"/>
      <c r="I16" s="83"/>
      <c r="J16" s="37">
        <v>0</v>
      </c>
      <c r="K16" s="344"/>
      <c r="L16" s="24"/>
      <c r="M16" s="69"/>
      <c r="N16" s="17">
        <v>0</v>
      </c>
      <c r="O16" s="303"/>
      <c r="P16" s="69"/>
      <c r="Q16" s="17">
        <v>10000</v>
      </c>
      <c r="R16" s="306"/>
      <c r="S16" s="26"/>
      <c r="T16" s="52">
        <v>0</v>
      </c>
      <c r="U16" s="285"/>
      <c r="V16" s="3"/>
    </row>
    <row r="17" spans="1:22" ht="15" customHeight="1">
      <c r="A17" s="355" t="s">
        <v>18</v>
      </c>
      <c r="B17" s="354" t="s">
        <v>89</v>
      </c>
      <c r="C17" s="359">
        <v>120000</v>
      </c>
      <c r="D17" s="350" t="s">
        <v>4</v>
      </c>
      <c r="E17" s="5" t="s">
        <v>68</v>
      </c>
      <c r="F17" s="81">
        <f>SUM(J17,N17,Q17)</f>
        <v>110000</v>
      </c>
      <c r="G17" s="339">
        <f>SUM(F17:F18)</f>
        <v>120000</v>
      </c>
      <c r="H17" s="319">
        <v>0</v>
      </c>
      <c r="I17" s="83"/>
      <c r="J17" s="37">
        <v>0</v>
      </c>
      <c r="K17" s="321">
        <f>SUM(J17:J18)</f>
        <v>0</v>
      </c>
      <c r="L17" s="64"/>
      <c r="M17" s="69"/>
      <c r="N17" s="17">
        <v>0</v>
      </c>
      <c r="O17" s="321">
        <v>0</v>
      </c>
      <c r="P17" s="69"/>
      <c r="Q17" s="17">
        <v>110000</v>
      </c>
      <c r="R17" s="305">
        <f>SUM(Q17:Q18)</f>
        <v>120000</v>
      </c>
      <c r="S17" s="24"/>
      <c r="T17" s="52">
        <v>0</v>
      </c>
      <c r="U17" s="285" t="s">
        <v>5</v>
      </c>
      <c r="V17" s="3"/>
    </row>
    <row r="18" spans="1:22" ht="15" customHeight="1">
      <c r="A18" s="355"/>
      <c r="B18" s="354"/>
      <c r="C18" s="359"/>
      <c r="D18" s="351"/>
      <c r="E18" s="5" t="s">
        <v>69</v>
      </c>
      <c r="F18" s="81">
        <f>SUM(J18,N18,Q18)</f>
        <v>10000</v>
      </c>
      <c r="G18" s="340"/>
      <c r="H18" s="320"/>
      <c r="I18" s="83"/>
      <c r="J18" s="37">
        <v>0</v>
      </c>
      <c r="K18" s="344"/>
      <c r="L18" s="35"/>
      <c r="M18" s="68"/>
      <c r="N18" s="17">
        <v>0</v>
      </c>
      <c r="O18" s="303"/>
      <c r="P18" s="68"/>
      <c r="Q18" s="17">
        <v>10000</v>
      </c>
      <c r="R18" s="306"/>
      <c r="S18" s="26"/>
      <c r="T18" s="52">
        <v>0</v>
      </c>
      <c r="U18" s="308"/>
      <c r="V18" s="3"/>
    </row>
    <row r="19" spans="1:22" ht="13.5" customHeight="1">
      <c r="A19" s="331" t="s">
        <v>19</v>
      </c>
      <c r="B19" s="326" t="s">
        <v>130</v>
      </c>
      <c r="C19" s="353">
        <v>1329280</v>
      </c>
      <c r="D19" s="350" t="s">
        <v>4</v>
      </c>
      <c r="E19" s="5" t="s">
        <v>68</v>
      </c>
      <c r="F19" s="81">
        <f t="shared" si="0"/>
        <v>1190000</v>
      </c>
      <c r="G19" s="339">
        <f>SUM(F19:F20)</f>
        <v>1300000</v>
      </c>
      <c r="H19" s="341">
        <v>29280</v>
      </c>
      <c r="I19" s="83" t="str">
        <f t="shared" si="1"/>
        <v>kredyt</v>
      </c>
      <c r="J19" s="37">
        <v>0</v>
      </c>
      <c r="K19" s="321">
        <v>0</v>
      </c>
      <c r="L19" s="323">
        <f>F20</f>
        <v>110000</v>
      </c>
      <c r="M19" s="40" t="s">
        <v>68</v>
      </c>
      <c r="N19" s="37">
        <v>1190000</v>
      </c>
      <c r="O19" s="321">
        <f>SUM(N19:N20)</f>
        <v>1300000</v>
      </c>
      <c r="P19" s="40" t="s">
        <v>68</v>
      </c>
      <c r="Q19" s="273">
        <v>0</v>
      </c>
      <c r="R19" s="287">
        <f>SUM(Q19:Q20)</f>
        <v>0</v>
      </c>
      <c r="S19" s="213"/>
      <c r="T19" s="31">
        <v>0</v>
      </c>
      <c r="U19" s="307" t="s">
        <v>5</v>
      </c>
      <c r="V19" s="3"/>
    </row>
    <row r="20" spans="1:22" ht="13.5" customHeight="1">
      <c r="A20" s="332"/>
      <c r="B20" s="327"/>
      <c r="C20" s="293"/>
      <c r="D20" s="352"/>
      <c r="E20" s="5" t="s">
        <v>69</v>
      </c>
      <c r="F20" s="81">
        <f t="shared" si="0"/>
        <v>110000</v>
      </c>
      <c r="G20" s="340"/>
      <c r="H20" s="343"/>
      <c r="I20" s="83" t="str">
        <f t="shared" si="1"/>
        <v>własne</v>
      </c>
      <c r="J20" s="37">
        <v>0</v>
      </c>
      <c r="K20" s="322"/>
      <c r="L20" s="324"/>
      <c r="M20" s="41" t="s">
        <v>69</v>
      </c>
      <c r="N20" s="37">
        <v>110000</v>
      </c>
      <c r="O20" s="322"/>
      <c r="P20" s="41" t="s">
        <v>69</v>
      </c>
      <c r="Q20" s="273">
        <v>0</v>
      </c>
      <c r="R20" s="286"/>
      <c r="S20" s="214"/>
      <c r="T20" s="31">
        <v>0</v>
      </c>
      <c r="U20" s="308"/>
      <c r="V20" s="3"/>
    </row>
    <row r="21" spans="1:22" ht="15" customHeight="1">
      <c r="A21" s="331" t="s">
        <v>20</v>
      </c>
      <c r="B21" s="325" t="s">
        <v>64</v>
      </c>
      <c r="C21" s="312">
        <f>G21</f>
        <v>1100000</v>
      </c>
      <c r="D21" s="350" t="s">
        <v>4</v>
      </c>
      <c r="E21" s="5" t="s">
        <v>68</v>
      </c>
      <c r="F21" s="81">
        <f t="shared" si="0"/>
        <v>1012000</v>
      </c>
      <c r="G21" s="339">
        <f>SUM(F21:F22)</f>
        <v>1100000</v>
      </c>
      <c r="H21" s="319">
        <v>0</v>
      </c>
      <c r="I21" s="83" t="str">
        <f t="shared" si="1"/>
        <v>kredyt</v>
      </c>
      <c r="J21" s="37">
        <v>92000</v>
      </c>
      <c r="K21" s="321">
        <f>SUM(J21:J22)</f>
        <v>100000</v>
      </c>
      <c r="L21" s="323">
        <f>F22</f>
        <v>88000</v>
      </c>
      <c r="M21" s="40" t="s">
        <v>68</v>
      </c>
      <c r="N21" s="17">
        <v>920000</v>
      </c>
      <c r="O21" s="321">
        <f>SUM(N21,N22)</f>
        <v>1000000</v>
      </c>
      <c r="P21" s="40" t="s">
        <v>68</v>
      </c>
      <c r="Q21" s="17">
        <v>0</v>
      </c>
      <c r="R21" s="305">
        <v>0</v>
      </c>
      <c r="S21" s="64"/>
      <c r="T21" s="52">
        <v>0</v>
      </c>
      <c r="U21" s="307" t="s">
        <v>5</v>
      </c>
      <c r="V21" s="3"/>
    </row>
    <row r="22" spans="1:22" ht="15" customHeight="1">
      <c r="A22" s="332"/>
      <c r="B22" s="327"/>
      <c r="C22" s="293"/>
      <c r="D22" s="352"/>
      <c r="E22" s="5" t="s">
        <v>69</v>
      </c>
      <c r="F22" s="81">
        <f t="shared" si="0"/>
        <v>88000</v>
      </c>
      <c r="G22" s="340"/>
      <c r="H22" s="320"/>
      <c r="I22" s="83" t="str">
        <f t="shared" si="1"/>
        <v>własne</v>
      </c>
      <c r="J22" s="37">
        <v>8000</v>
      </c>
      <c r="K22" s="322"/>
      <c r="L22" s="324"/>
      <c r="M22" s="41" t="s">
        <v>69</v>
      </c>
      <c r="N22" s="17">
        <v>80000</v>
      </c>
      <c r="O22" s="304"/>
      <c r="P22" s="41" t="s">
        <v>69</v>
      </c>
      <c r="Q22" s="17">
        <v>0</v>
      </c>
      <c r="R22" s="286"/>
      <c r="S22" s="214"/>
      <c r="T22" s="52">
        <v>0</v>
      </c>
      <c r="U22" s="308"/>
      <c r="V22" s="3"/>
    </row>
    <row r="23" spans="1:22" ht="12.75" customHeight="1">
      <c r="A23" s="331" t="s">
        <v>21</v>
      </c>
      <c r="B23" s="325" t="s">
        <v>65</v>
      </c>
      <c r="C23" s="312">
        <f>G23</f>
        <v>500000</v>
      </c>
      <c r="D23" s="350" t="s">
        <v>4</v>
      </c>
      <c r="E23" s="5" t="s">
        <v>68</v>
      </c>
      <c r="F23" s="81">
        <f t="shared" si="0"/>
        <v>432000</v>
      </c>
      <c r="G23" s="339">
        <f>SUM(F23:F24)</f>
        <v>500000</v>
      </c>
      <c r="H23" s="319">
        <v>0</v>
      </c>
      <c r="I23" s="83" t="str">
        <f t="shared" si="1"/>
        <v>kredyt</v>
      </c>
      <c r="J23" s="37">
        <v>32000</v>
      </c>
      <c r="K23" s="321">
        <f>SUM(J23:J24)</f>
        <v>35000</v>
      </c>
      <c r="L23" s="323">
        <f>F24</f>
        <v>68000</v>
      </c>
      <c r="M23" s="40" t="s">
        <v>68</v>
      </c>
      <c r="N23" s="17">
        <v>0</v>
      </c>
      <c r="O23" s="321">
        <v>0</v>
      </c>
      <c r="P23" s="40" t="s">
        <v>68</v>
      </c>
      <c r="Q23" s="17">
        <v>400000</v>
      </c>
      <c r="R23" s="305">
        <f>SUM(Q23,Q24)</f>
        <v>465000</v>
      </c>
      <c r="S23" s="64"/>
      <c r="T23" s="52">
        <v>0</v>
      </c>
      <c r="U23" s="307" t="s">
        <v>5</v>
      </c>
      <c r="V23" s="3"/>
    </row>
    <row r="24" spans="1:22" ht="15" customHeight="1">
      <c r="A24" s="332"/>
      <c r="B24" s="327"/>
      <c r="C24" s="293"/>
      <c r="D24" s="352"/>
      <c r="E24" s="5" t="s">
        <v>69</v>
      </c>
      <c r="F24" s="81">
        <f t="shared" si="0"/>
        <v>68000</v>
      </c>
      <c r="G24" s="340"/>
      <c r="H24" s="320"/>
      <c r="I24" s="83" t="str">
        <f t="shared" si="1"/>
        <v>własne</v>
      </c>
      <c r="J24" s="37">
        <v>3000</v>
      </c>
      <c r="K24" s="322"/>
      <c r="L24" s="324"/>
      <c r="M24" s="41" t="s">
        <v>69</v>
      </c>
      <c r="N24" s="17">
        <v>0</v>
      </c>
      <c r="O24" s="304"/>
      <c r="P24" s="41" t="s">
        <v>69</v>
      </c>
      <c r="Q24" s="17">
        <v>65000</v>
      </c>
      <c r="R24" s="286"/>
      <c r="S24" s="214"/>
      <c r="T24" s="52">
        <v>0</v>
      </c>
      <c r="U24" s="308"/>
      <c r="V24" s="3"/>
    </row>
    <row r="25" spans="1:22" ht="18" customHeight="1">
      <c r="A25" s="331" t="s">
        <v>22</v>
      </c>
      <c r="B25" s="325" t="s">
        <v>81</v>
      </c>
      <c r="C25" s="312">
        <f>G25</f>
        <v>630000</v>
      </c>
      <c r="D25" s="350" t="s">
        <v>4</v>
      </c>
      <c r="E25" s="5" t="s">
        <v>68</v>
      </c>
      <c r="F25" s="81">
        <f>SUM(J25,N25,Q25)</f>
        <v>548000</v>
      </c>
      <c r="G25" s="339">
        <f>SUM(F25:F26)</f>
        <v>630000</v>
      </c>
      <c r="H25" s="319">
        <v>0</v>
      </c>
      <c r="I25" s="83" t="str">
        <f t="shared" si="1"/>
        <v>kredyt</v>
      </c>
      <c r="J25" s="37">
        <v>0</v>
      </c>
      <c r="K25" s="321">
        <v>0</v>
      </c>
      <c r="L25" s="323">
        <f>F26</f>
        <v>82000</v>
      </c>
      <c r="M25" s="40" t="s">
        <v>68</v>
      </c>
      <c r="N25" s="37">
        <v>28000</v>
      </c>
      <c r="O25" s="321">
        <f>SUM(N25:N26)</f>
        <v>30000</v>
      </c>
      <c r="P25" s="40" t="s">
        <v>68</v>
      </c>
      <c r="Q25" s="17">
        <v>520000</v>
      </c>
      <c r="R25" s="305">
        <f>SUM(Q25,Q26)</f>
        <v>600000</v>
      </c>
      <c r="S25" s="64"/>
      <c r="T25" s="52">
        <v>0</v>
      </c>
      <c r="U25" s="307" t="s">
        <v>5</v>
      </c>
      <c r="V25" s="3"/>
    </row>
    <row r="26" spans="1:22" ht="20.25" customHeight="1">
      <c r="A26" s="332"/>
      <c r="B26" s="327"/>
      <c r="C26" s="293"/>
      <c r="D26" s="352"/>
      <c r="E26" s="5" t="s">
        <v>69</v>
      </c>
      <c r="F26" s="81">
        <f t="shared" si="0"/>
        <v>82000</v>
      </c>
      <c r="G26" s="340"/>
      <c r="H26" s="320"/>
      <c r="I26" s="83" t="str">
        <f t="shared" si="1"/>
        <v>własne</v>
      </c>
      <c r="J26" s="37">
        <v>0</v>
      </c>
      <c r="K26" s="322"/>
      <c r="L26" s="324"/>
      <c r="M26" s="41" t="s">
        <v>69</v>
      </c>
      <c r="N26" s="37">
        <v>2000</v>
      </c>
      <c r="O26" s="322"/>
      <c r="P26" s="41" t="s">
        <v>69</v>
      </c>
      <c r="Q26" s="17">
        <v>80000</v>
      </c>
      <c r="R26" s="286"/>
      <c r="S26" s="214"/>
      <c r="T26" s="52">
        <v>0</v>
      </c>
      <c r="U26" s="308"/>
      <c r="V26" s="3"/>
    </row>
    <row r="27" spans="1:22" ht="15" customHeight="1">
      <c r="A27" s="331" t="s">
        <v>23</v>
      </c>
      <c r="B27" s="325" t="s">
        <v>27</v>
      </c>
      <c r="C27" s="345">
        <v>938610.8</v>
      </c>
      <c r="D27" s="350" t="s">
        <v>4</v>
      </c>
      <c r="E27" s="5" t="s">
        <v>68</v>
      </c>
      <c r="F27" s="81">
        <f>SUM(J27,N27,Q27)</f>
        <v>270000</v>
      </c>
      <c r="G27" s="339">
        <f>SUM(F27:F29)</f>
        <v>900000</v>
      </c>
      <c r="H27" s="341">
        <v>38610.8</v>
      </c>
      <c r="I27" s="83" t="str">
        <f t="shared" si="1"/>
        <v>kredyt</v>
      </c>
      <c r="J27" s="37">
        <v>0</v>
      </c>
      <c r="K27" s="321">
        <v>0</v>
      </c>
      <c r="L27" s="323">
        <f>F29</f>
        <v>30000</v>
      </c>
      <c r="M27" s="40" t="s">
        <v>68</v>
      </c>
      <c r="N27" s="17">
        <v>0</v>
      </c>
      <c r="O27" s="321">
        <f>SUM(N27:N29)</f>
        <v>0</v>
      </c>
      <c r="P27" s="40" t="s">
        <v>68</v>
      </c>
      <c r="Q27" s="37">
        <v>270000</v>
      </c>
      <c r="R27" s="305">
        <f>SUM(Q27:Q29)</f>
        <v>900000</v>
      </c>
      <c r="S27" s="64"/>
      <c r="T27" s="52">
        <v>0</v>
      </c>
      <c r="U27" s="307" t="s">
        <v>5</v>
      </c>
      <c r="V27" s="3"/>
    </row>
    <row r="28" spans="1:22" ht="15" customHeight="1">
      <c r="A28" s="348"/>
      <c r="B28" s="326"/>
      <c r="C28" s="346"/>
      <c r="D28" s="351"/>
      <c r="E28" s="5" t="s">
        <v>63</v>
      </c>
      <c r="F28" s="81">
        <f t="shared" si="0"/>
        <v>600000</v>
      </c>
      <c r="G28" s="349"/>
      <c r="H28" s="342"/>
      <c r="I28" s="83" t="str">
        <f t="shared" si="1"/>
        <v>pożyczka</v>
      </c>
      <c r="J28" s="37">
        <v>0</v>
      </c>
      <c r="K28" s="344"/>
      <c r="L28" s="336"/>
      <c r="M28" s="40" t="s">
        <v>63</v>
      </c>
      <c r="N28" s="17">
        <v>0</v>
      </c>
      <c r="O28" s="303"/>
      <c r="P28" s="40" t="s">
        <v>63</v>
      </c>
      <c r="Q28" s="37">
        <v>600000</v>
      </c>
      <c r="R28" s="292"/>
      <c r="S28" s="24"/>
      <c r="T28" s="52">
        <v>0</v>
      </c>
      <c r="U28" s="285"/>
      <c r="V28" s="3"/>
    </row>
    <row r="29" spans="1:22" ht="15" customHeight="1">
      <c r="A29" s="332"/>
      <c r="B29" s="327"/>
      <c r="C29" s="347"/>
      <c r="D29" s="352"/>
      <c r="E29" s="5" t="s">
        <v>69</v>
      </c>
      <c r="F29" s="81">
        <f t="shared" si="0"/>
        <v>30000</v>
      </c>
      <c r="G29" s="340"/>
      <c r="H29" s="343"/>
      <c r="I29" s="83" t="str">
        <f t="shared" si="1"/>
        <v>własne</v>
      </c>
      <c r="J29" s="37">
        <v>0</v>
      </c>
      <c r="K29" s="322"/>
      <c r="L29" s="324"/>
      <c r="M29" s="41" t="s">
        <v>69</v>
      </c>
      <c r="N29" s="17">
        <v>0</v>
      </c>
      <c r="O29" s="304"/>
      <c r="P29" s="41" t="s">
        <v>69</v>
      </c>
      <c r="Q29" s="37">
        <v>30000</v>
      </c>
      <c r="R29" s="291"/>
      <c r="S29" s="35"/>
      <c r="T29" s="52">
        <v>0</v>
      </c>
      <c r="U29" s="308"/>
      <c r="V29" s="3"/>
    </row>
    <row r="30" spans="1:22" ht="15" customHeight="1">
      <c r="A30" s="331" t="s">
        <v>24</v>
      </c>
      <c r="B30" s="325" t="s">
        <v>115</v>
      </c>
      <c r="C30" s="312">
        <v>118068</v>
      </c>
      <c r="D30" s="350" t="s">
        <v>4</v>
      </c>
      <c r="E30" s="5" t="s">
        <v>68</v>
      </c>
      <c r="F30" s="81">
        <f t="shared" si="0"/>
        <v>16000</v>
      </c>
      <c r="G30" s="339">
        <f>SUM(F30:F32)</f>
        <v>100000</v>
      </c>
      <c r="H30" s="341">
        <v>18068</v>
      </c>
      <c r="I30" s="83" t="str">
        <f>E30</f>
        <v>kredyt</v>
      </c>
      <c r="J30" s="37">
        <v>0</v>
      </c>
      <c r="K30" s="321">
        <v>0</v>
      </c>
      <c r="L30" s="323">
        <f>F32</f>
        <v>4000</v>
      </c>
      <c r="M30" s="40" t="s">
        <v>68</v>
      </c>
      <c r="N30" s="17">
        <v>0</v>
      </c>
      <c r="O30" s="321">
        <f>SUM(N30:N32)</f>
        <v>0</v>
      </c>
      <c r="P30" s="40" t="s">
        <v>68</v>
      </c>
      <c r="Q30" s="37">
        <v>16000</v>
      </c>
      <c r="R30" s="305">
        <f>SUM(Q30:Q32)</f>
        <v>100000</v>
      </c>
      <c r="S30" s="64"/>
      <c r="T30" s="52">
        <v>0</v>
      </c>
      <c r="U30" s="307" t="s">
        <v>5</v>
      </c>
      <c r="V30" s="3"/>
    </row>
    <row r="31" spans="1:22" ht="15" customHeight="1">
      <c r="A31" s="348"/>
      <c r="B31" s="326"/>
      <c r="C31" s="353"/>
      <c r="D31" s="351"/>
      <c r="E31" s="5" t="s">
        <v>63</v>
      </c>
      <c r="F31" s="81">
        <f t="shared" si="0"/>
        <v>80000</v>
      </c>
      <c r="G31" s="349"/>
      <c r="H31" s="342"/>
      <c r="I31" s="83" t="str">
        <f t="shared" si="1"/>
        <v>pożyczka</v>
      </c>
      <c r="J31" s="37">
        <v>0</v>
      </c>
      <c r="K31" s="344"/>
      <c r="L31" s="336"/>
      <c r="M31" s="40" t="s">
        <v>63</v>
      </c>
      <c r="N31" s="17">
        <v>0</v>
      </c>
      <c r="O31" s="303"/>
      <c r="P31" s="40" t="s">
        <v>63</v>
      </c>
      <c r="Q31" s="37">
        <v>80000</v>
      </c>
      <c r="R31" s="292"/>
      <c r="S31" s="24"/>
      <c r="T31" s="52">
        <v>0</v>
      </c>
      <c r="U31" s="285"/>
      <c r="V31" s="3"/>
    </row>
    <row r="32" spans="1:22" ht="14.25" customHeight="1" thickBot="1">
      <c r="A32" s="332"/>
      <c r="B32" s="327"/>
      <c r="C32" s="293"/>
      <c r="D32" s="352"/>
      <c r="E32" s="76" t="s">
        <v>69</v>
      </c>
      <c r="F32" s="113">
        <f t="shared" si="0"/>
        <v>4000</v>
      </c>
      <c r="G32" s="340"/>
      <c r="H32" s="343"/>
      <c r="I32" s="83" t="str">
        <f t="shared" si="1"/>
        <v>własne</v>
      </c>
      <c r="J32" s="39">
        <v>0</v>
      </c>
      <c r="K32" s="322"/>
      <c r="L32" s="324"/>
      <c r="M32" s="41" t="s">
        <v>69</v>
      </c>
      <c r="N32" s="276">
        <v>0</v>
      </c>
      <c r="O32" s="304"/>
      <c r="P32" s="41" t="s">
        <v>69</v>
      </c>
      <c r="Q32" s="39">
        <v>4000</v>
      </c>
      <c r="R32" s="291"/>
      <c r="S32" s="24"/>
      <c r="T32" s="56">
        <v>0</v>
      </c>
      <c r="U32" s="308"/>
      <c r="V32" s="3"/>
    </row>
    <row r="33" spans="1:22" s="10" customFormat="1" ht="37.5" customHeight="1" thickBot="1">
      <c r="A33" s="268" t="s">
        <v>26</v>
      </c>
      <c r="B33" s="269" t="s">
        <v>1</v>
      </c>
      <c r="C33" s="267" t="s">
        <v>0</v>
      </c>
      <c r="D33" s="314" t="s">
        <v>2</v>
      </c>
      <c r="E33" s="315"/>
      <c r="F33" s="13"/>
      <c r="G33" s="13" t="s">
        <v>0</v>
      </c>
      <c r="H33" s="260" t="s">
        <v>80</v>
      </c>
      <c r="I33" s="47" t="s">
        <v>76</v>
      </c>
      <c r="J33" s="265" t="s">
        <v>77</v>
      </c>
      <c r="K33" s="260" t="s">
        <v>134</v>
      </c>
      <c r="L33" s="47" t="s">
        <v>67</v>
      </c>
      <c r="M33" s="313" t="s">
        <v>77</v>
      </c>
      <c r="N33" s="313"/>
      <c r="O33" s="260" t="s">
        <v>133</v>
      </c>
      <c r="P33" s="313" t="s">
        <v>77</v>
      </c>
      <c r="Q33" s="313"/>
      <c r="R33" s="261" t="s">
        <v>135</v>
      </c>
      <c r="S33" s="212" t="s">
        <v>77</v>
      </c>
      <c r="T33" s="266" t="s">
        <v>137</v>
      </c>
      <c r="U33" s="270" t="s">
        <v>136</v>
      </c>
      <c r="V33" s="2"/>
    </row>
    <row r="34" spans="1:22" ht="15" customHeight="1">
      <c r="A34" s="331" t="s">
        <v>25</v>
      </c>
      <c r="B34" s="325" t="s">
        <v>83</v>
      </c>
      <c r="C34" s="312">
        <f>G34</f>
        <v>50000</v>
      </c>
      <c r="D34" s="337" t="s">
        <v>4</v>
      </c>
      <c r="E34" s="72" t="s">
        <v>68</v>
      </c>
      <c r="F34" s="113">
        <f t="shared" si="0"/>
        <v>45900</v>
      </c>
      <c r="G34" s="339">
        <f>SUM(F34:F35)</f>
        <v>50000</v>
      </c>
      <c r="H34" s="319">
        <v>0</v>
      </c>
      <c r="I34" s="83" t="str">
        <f t="shared" si="1"/>
        <v>kredyt</v>
      </c>
      <c r="J34" s="45">
        <v>0</v>
      </c>
      <c r="K34" s="321">
        <v>0</v>
      </c>
      <c r="L34" s="323">
        <f>F35</f>
        <v>4100</v>
      </c>
      <c r="M34" s="40" t="s">
        <v>68</v>
      </c>
      <c r="N34" s="278">
        <v>0</v>
      </c>
      <c r="O34" s="321">
        <f>SUM(N34:N35)</f>
        <v>0</v>
      </c>
      <c r="P34" s="40" t="s">
        <v>68</v>
      </c>
      <c r="Q34" s="45">
        <v>45900</v>
      </c>
      <c r="R34" s="305">
        <f>SUM(Q34:Q35)</f>
        <v>50000</v>
      </c>
      <c r="S34" s="24"/>
      <c r="T34" s="55">
        <v>0</v>
      </c>
      <c r="U34" s="307" t="s">
        <v>5</v>
      </c>
      <c r="V34" s="3"/>
    </row>
    <row r="35" spans="1:22" ht="15" customHeight="1">
      <c r="A35" s="332"/>
      <c r="B35" s="327"/>
      <c r="C35" s="293"/>
      <c r="D35" s="338"/>
      <c r="E35" s="5" t="s">
        <v>69</v>
      </c>
      <c r="F35" s="81">
        <f t="shared" si="0"/>
        <v>4100</v>
      </c>
      <c r="G35" s="340"/>
      <c r="H35" s="320"/>
      <c r="I35" s="83" t="str">
        <f t="shared" si="1"/>
        <v>własne</v>
      </c>
      <c r="J35" s="37">
        <v>0</v>
      </c>
      <c r="K35" s="322"/>
      <c r="L35" s="324"/>
      <c r="M35" s="41" t="s">
        <v>69</v>
      </c>
      <c r="N35" s="17">
        <v>0</v>
      </c>
      <c r="O35" s="304"/>
      <c r="P35" s="41" t="s">
        <v>69</v>
      </c>
      <c r="Q35" s="37">
        <v>4100</v>
      </c>
      <c r="R35" s="291"/>
      <c r="S35" s="35"/>
      <c r="T35" s="52">
        <v>0</v>
      </c>
      <c r="U35" s="308"/>
      <c r="V35" s="3"/>
    </row>
    <row r="36" spans="1:22" s="11" customFormat="1" ht="15" customHeight="1">
      <c r="A36" s="328" t="s">
        <v>28</v>
      </c>
      <c r="B36" s="325" t="s">
        <v>82</v>
      </c>
      <c r="C36" s="312">
        <f>G36</f>
        <v>2065000</v>
      </c>
      <c r="D36" s="338" t="s">
        <v>4</v>
      </c>
      <c r="E36" s="5" t="s">
        <v>68</v>
      </c>
      <c r="F36" s="81">
        <f>SUM(J36,N36,Q36)</f>
        <v>1969150</v>
      </c>
      <c r="G36" s="339">
        <f>SUM(F36:F37)</f>
        <v>2065000</v>
      </c>
      <c r="H36" s="319">
        <v>0</v>
      </c>
      <c r="I36" s="83" t="str">
        <f t="shared" si="1"/>
        <v>kredyt</v>
      </c>
      <c r="J36" s="37">
        <v>969150</v>
      </c>
      <c r="K36" s="321">
        <f>SUM(J36,J37)</f>
        <v>1065000</v>
      </c>
      <c r="L36" s="323">
        <f>F37</f>
        <v>95850</v>
      </c>
      <c r="M36" s="40" t="s">
        <v>68</v>
      </c>
      <c r="N36" s="17">
        <v>1000000</v>
      </c>
      <c r="O36" s="321">
        <f>SUM(N36:N37)</f>
        <v>1000000</v>
      </c>
      <c r="P36" s="40" t="s">
        <v>68</v>
      </c>
      <c r="Q36" s="17">
        <v>0</v>
      </c>
      <c r="R36" s="305">
        <f>SUM(Q36:Q37)</f>
        <v>0</v>
      </c>
      <c r="S36" s="64"/>
      <c r="T36" s="52">
        <v>0</v>
      </c>
      <c r="U36" s="307" t="s">
        <v>5</v>
      </c>
      <c r="V36" s="3"/>
    </row>
    <row r="37" spans="1:22" s="11" customFormat="1" ht="15" customHeight="1">
      <c r="A37" s="330"/>
      <c r="B37" s="327"/>
      <c r="C37" s="293"/>
      <c r="D37" s="338"/>
      <c r="E37" s="6" t="s">
        <v>69</v>
      </c>
      <c r="F37" s="81">
        <f t="shared" si="0"/>
        <v>95850</v>
      </c>
      <c r="G37" s="340"/>
      <c r="H37" s="320"/>
      <c r="I37" s="83" t="str">
        <f t="shared" si="1"/>
        <v>własne</v>
      </c>
      <c r="J37" s="37">
        <v>95850</v>
      </c>
      <c r="K37" s="322"/>
      <c r="L37" s="324"/>
      <c r="M37" s="40" t="s">
        <v>69</v>
      </c>
      <c r="N37" s="17">
        <v>0</v>
      </c>
      <c r="O37" s="322"/>
      <c r="P37" s="40" t="s">
        <v>69</v>
      </c>
      <c r="Q37" s="17">
        <v>0</v>
      </c>
      <c r="R37" s="286"/>
      <c r="S37" s="214"/>
      <c r="T37" s="52">
        <v>0</v>
      </c>
      <c r="U37" s="308"/>
      <c r="V37" s="3"/>
    </row>
    <row r="38" spans="1:22" ht="39" customHeight="1">
      <c r="A38" s="253" t="s">
        <v>29</v>
      </c>
      <c r="B38" s="50" t="s">
        <v>79</v>
      </c>
      <c r="C38" s="60">
        <f>G38</f>
        <v>80000</v>
      </c>
      <c r="D38" s="14" t="s">
        <v>5</v>
      </c>
      <c r="E38" s="6"/>
      <c r="F38" s="81">
        <f t="shared" si="0"/>
        <v>80000</v>
      </c>
      <c r="G38" s="30">
        <v>80000</v>
      </c>
      <c r="H38" s="31">
        <v>0</v>
      </c>
      <c r="I38" s="83">
        <f t="shared" si="1"/>
        <v>0</v>
      </c>
      <c r="J38" s="37">
        <v>0</v>
      </c>
      <c r="K38" s="38">
        <v>0</v>
      </c>
      <c r="L38" s="21"/>
      <c r="M38" s="40" t="s">
        <v>69</v>
      </c>
      <c r="N38" s="17">
        <v>0</v>
      </c>
      <c r="O38" s="38">
        <f>SUM(N38)</f>
        <v>0</v>
      </c>
      <c r="P38" s="40" t="s">
        <v>69</v>
      </c>
      <c r="Q38" s="37">
        <v>80000</v>
      </c>
      <c r="R38" s="202">
        <f>SUM(Q38)</f>
        <v>80000</v>
      </c>
      <c r="S38" s="21"/>
      <c r="T38" s="52">
        <v>0</v>
      </c>
      <c r="U38" s="251" t="s">
        <v>5</v>
      </c>
      <c r="V38" s="3"/>
    </row>
    <row r="39" spans="1:22" ht="31.5" customHeight="1">
      <c r="A39" s="253" t="s">
        <v>31</v>
      </c>
      <c r="B39" s="50" t="s">
        <v>78</v>
      </c>
      <c r="C39" s="60">
        <f>G39</f>
        <v>140000</v>
      </c>
      <c r="D39" s="14" t="s">
        <v>5</v>
      </c>
      <c r="E39" s="6"/>
      <c r="F39" s="81">
        <f t="shared" si="0"/>
        <v>140000</v>
      </c>
      <c r="G39" s="30">
        <v>140000</v>
      </c>
      <c r="H39" s="31">
        <v>0</v>
      </c>
      <c r="I39" s="83">
        <f>E39</f>
        <v>0</v>
      </c>
      <c r="J39" s="37">
        <v>140000</v>
      </c>
      <c r="K39" s="38">
        <f>SUM(J39)</f>
        <v>140000</v>
      </c>
      <c r="L39" s="21"/>
      <c r="M39" s="40" t="s">
        <v>69</v>
      </c>
      <c r="N39" s="17">
        <v>0</v>
      </c>
      <c r="O39" s="38">
        <f>SUM(N39)</f>
        <v>0</v>
      </c>
      <c r="P39" s="40" t="s">
        <v>69</v>
      </c>
      <c r="Q39" s="20">
        <v>0</v>
      </c>
      <c r="R39" s="21">
        <f>SUM(Q39)</f>
        <v>0</v>
      </c>
      <c r="S39" s="21"/>
      <c r="T39" s="52">
        <v>0</v>
      </c>
      <c r="U39" s="251" t="s">
        <v>5</v>
      </c>
      <c r="V39" s="3"/>
    </row>
    <row r="40" spans="1:22" ht="34.5" customHeight="1">
      <c r="A40" s="253" t="s">
        <v>34</v>
      </c>
      <c r="B40" s="50" t="s">
        <v>138</v>
      </c>
      <c r="C40" s="60">
        <v>3640000</v>
      </c>
      <c r="D40" s="14" t="s">
        <v>5</v>
      </c>
      <c r="E40" s="6"/>
      <c r="F40" s="81">
        <f t="shared" si="0"/>
        <v>920000</v>
      </c>
      <c r="G40" s="30">
        <v>240000</v>
      </c>
      <c r="H40" s="31">
        <v>0</v>
      </c>
      <c r="I40" s="83">
        <f t="shared" si="1"/>
        <v>0</v>
      </c>
      <c r="J40" s="37">
        <v>240000</v>
      </c>
      <c r="K40" s="38">
        <f>SUM(J40)</f>
        <v>240000</v>
      </c>
      <c r="L40" s="21"/>
      <c r="M40" s="40" t="s">
        <v>69</v>
      </c>
      <c r="N40" s="17">
        <v>340000</v>
      </c>
      <c r="O40" s="38">
        <f>SUM(N40)</f>
        <v>340000</v>
      </c>
      <c r="P40" s="40" t="s">
        <v>69</v>
      </c>
      <c r="Q40" s="20">
        <v>340000</v>
      </c>
      <c r="R40" s="21">
        <f>SUM(Q40)</f>
        <v>340000</v>
      </c>
      <c r="S40" s="21"/>
      <c r="T40" s="52">
        <v>2720000</v>
      </c>
      <c r="U40" s="251" t="s">
        <v>5</v>
      </c>
      <c r="V40" s="3"/>
    </row>
    <row r="41" spans="1:22" s="11" customFormat="1" ht="14.25" customHeight="1">
      <c r="A41" s="328" t="s">
        <v>35</v>
      </c>
      <c r="B41" s="325" t="s">
        <v>90</v>
      </c>
      <c r="C41" s="312">
        <v>30033000</v>
      </c>
      <c r="D41" s="373" t="s">
        <v>4</v>
      </c>
      <c r="E41" s="6" t="s">
        <v>68</v>
      </c>
      <c r="F41" s="81">
        <f>SUM(H41,K41,O41,R41)</f>
        <v>5000000</v>
      </c>
      <c r="G41" s="30"/>
      <c r="H41" s="52">
        <v>0</v>
      </c>
      <c r="I41" s="83"/>
      <c r="J41" s="37">
        <v>0</v>
      </c>
      <c r="K41" s="321">
        <f>SUM(J41,J42)</f>
        <v>0</v>
      </c>
      <c r="L41" s="21"/>
      <c r="M41" s="40"/>
      <c r="N41" s="17">
        <v>960000</v>
      </c>
      <c r="O41" s="321">
        <f>SUM(N41:N42)</f>
        <v>1000000</v>
      </c>
      <c r="P41" s="40"/>
      <c r="Q41" s="20">
        <v>3800000</v>
      </c>
      <c r="R41" s="305">
        <f>SUM(Q41:Q42)</f>
        <v>4000000</v>
      </c>
      <c r="S41" s="64"/>
      <c r="T41" s="52">
        <v>20000000</v>
      </c>
      <c r="U41" s="307" t="s">
        <v>5</v>
      </c>
      <c r="V41" s="3"/>
    </row>
    <row r="42" spans="1:22" s="11" customFormat="1" ht="15.75" customHeight="1">
      <c r="A42" s="330"/>
      <c r="B42" s="327"/>
      <c r="C42" s="293"/>
      <c r="D42" s="373"/>
      <c r="E42" s="6" t="s">
        <v>69</v>
      </c>
      <c r="F42" s="81">
        <f>SUM(H42,K42,O42,R42)</f>
        <v>33000</v>
      </c>
      <c r="G42" s="30"/>
      <c r="H42" s="52">
        <v>33000</v>
      </c>
      <c r="I42" s="83"/>
      <c r="J42" s="37">
        <v>0</v>
      </c>
      <c r="K42" s="322"/>
      <c r="L42" s="21"/>
      <c r="M42" s="40"/>
      <c r="N42" s="17">
        <v>40000</v>
      </c>
      <c r="O42" s="322"/>
      <c r="P42" s="40"/>
      <c r="Q42" s="20">
        <v>200000</v>
      </c>
      <c r="R42" s="291"/>
      <c r="S42" s="35"/>
      <c r="T42" s="52">
        <v>5000000</v>
      </c>
      <c r="U42" s="308"/>
      <c r="V42" s="3"/>
    </row>
    <row r="43" spans="1:22" s="11" customFormat="1" ht="52.5" customHeight="1">
      <c r="A43" s="254" t="s">
        <v>36</v>
      </c>
      <c r="B43" s="49" t="s">
        <v>91</v>
      </c>
      <c r="C43" s="63">
        <v>3100000</v>
      </c>
      <c r="D43" s="74" t="s">
        <v>4</v>
      </c>
      <c r="E43" s="6" t="s">
        <v>69</v>
      </c>
      <c r="F43" s="81">
        <f>SUM(K43,O43,R43)</f>
        <v>400000</v>
      </c>
      <c r="G43" s="30"/>
      <c r="H43" s="52">
        <v>0</v>
      </c>
      <c r="I43" s="83"/>
      <c r="J43" s="37">
        <v>0</v>
      </c>
      <c r="K43" s="38">
        <f>SUM(J43)</f>
        <v>0</v>
      </c>
      <c r="L43" s="38">
        <f>SUM(K43)</f>
        <v>0</v>
      </c>
      <c r="M43" s="38">
        <f>SUM(L43)</f>
        <v>0</v>
      </c>
      <c r="N43" s="37">
        <v>200000</v>
      </c>
      <c r="O43" s="38">
        <f>SUM(N43)</f>
        <v>200000</v>
      </c>
      <c r="P43" s="38">
        <f>SUM(O43)</f>
        <v>200000</v>
      </c>
      <c r="Q43" s="37">
        <v>200000</v>
      </c>
      <c r="R43" s="202">
        <f>SUM(Q43)</f>
        <v>200000</v>
      </c>
      <c r="S43" s="64"/>
      <c r="T43" s="52">
        <v>2700000</v>
      </c>
      <c r="U43" s="209" t="s">
        <v>9</v>
      </c>
      <c r="V43" s="3"/>
    </row>
    <row r="44" spans="1:22" ht="25.5" customHeight="1">
      <c r="A44" s="253" t="s">
        <v>37</v>
      </c>
      <c r="B44" s="50" t="s">
        <v>98</v>
      </c>
      <c r="C44" s="60">
        <v>260000</v>
      </c>
      <c r="D44" s="14" t="s">
        <v>4</v>
      </c>
      <c r="E44" s="6" t="s">
        <v>69</v>
      </c>
      <c r="F44" s="81">
        <f>SUM(J44,N44,Q44)</f>
        <v>260000</v>
      </c>
      <c r="G44" s="30">
        <v>180000</v>
      </c>
      <c r="H44" s="31">
        <v>0</v>
      </c>
      <c r="I44" s="83" t="str">
        <f t="shared" si="1"/>
        <v>własne</v>
      </c>
      <c r="J44" s="37">
        <v>100000</v>
      </c>
      <c r="K44" s="38">
        <f>SUM(J44)</f>
        <v>100000</v>
      </c>
      <c r="L44" s="21"/>
      <c r="M44" s="40" t="s">
        <v>69</v>
      </c>
      <c r="N44" s="17">
        <v>80000</v>
      </c>
      <c r="O44" s="38">
        <f>SUM(N44)</f>
        <v>80000</v>
      </c>
      <c r="P44" s="40" t="s">
        <v>69</v>
      </c>
      <c r="Q44" s="20">
        <v>80000</v>
      </c>
      <c r="R44" s="21">
        <f>SUM(Q44)</f>
        <v>80000</v>
      </c>
      <c r="S44" s="21"/>
      <c r="T44" s="52">
        <v>0</v>
      </c>
      <c r="U44" s="251" t="s">
        <v>30</v>
      </c>
      <c r="V44" s="3"/>
    </row>
    <row r="45" spans="1:22" ht="27" customHeight="1">
      <c r="A45" s="253" t="s">
        <v>38</v>
      </c>
      <c r="B45" s="49" t="s">
        <v>32</v>
      </c>
      <c r="C45" s="60">
        <f>G45</f>
        <v>50000</v>
      </c>
      <c r="D45" s="14" t="s">
        <v>4</v>
      </c>
      <c r="E45" s="5" t="s">
        <v>69</v>
      </c>
      <c r="F45" s="81">
        <f t="shared" si="0"/>
        <v>50000</v>
      </c>
      <c r="G45" s="30">
        <v>50000</v>
      </c>
      <c r="H45" s="31">
        <v>0</v>
      </c>
      <c r="I45" s="83" t="str">
        <f t="shared" si="1"/>
        <v>własne</v>
      </c>
      <c r="J45" s="37">
        <v>0</v>
      </c>
      <c r="K45" s="38">
        <f>SUM(J45)</f>
        <v>0</v>
      </c>
      <c r="L45" s="21"/>
      <c r="M45" s="42" t="s">
        <v>69</v>
      </c>
      <c r="N45" s="17">
        <v>50000</v>
      </c>
      <c r="O45" s="38">
        <f>SUM(N45)</f>
        <v>50000</v>
      </c>
      <c r="P45" s="42" t="s">
        <v>69</v>
      </c>
      <c r="Q45" s="20">
        <v>0</v>
      </c>
      <c r="R45" s="21">
        <f>SUM(Q45)</f>
        <v>0</v>
      </c>
      <c r="S45" s="21"/>
      <c r="T45" s="52">
        <v>0</v>
      </c>
      <c r="U45" s="251" t="s">
        <v>30</v>
      </c>
      <c r="V45" s="3"/>
    </row>
    <row r="46" spans="1:22" s="11" customFormat="1" ht="15" customHeight="1">
      <c r="A46" s="328" t="s">
        <v>40</v>
      </c>
      <c r="B46" s="325" t="s">
        <v>97</v>
      </c>
      <c r="C46" s="309">
        <f>SUM(H50,H49,H48,H47,K46)</f>
        <v>4400000</v>
      </c>
      <c r="D46" s="404" t="s">
        <v>11</v>
      </c>
      <c r="E46" s="405"/>
      <c r="F46" s="81">
        <f>SUM(F47:F50)</f>
        <v>4400000</v>
      </c>
      <c r="G46" s="374">
        <f>SUM(H46:K46)</f>
        <v>8740000</v>
      </c>
      <c r="H46" s="82">
        <f>SUM(H47:H50)</f>
        <v>60000</v>
      </c>
      <c r="I46" s="83"/>
      <c r="J46" s="84">
        <f>SUM(J47:J50)</f>
        <v>4340000</v>
      </c>
      <c r="K46" s="316">
        <f>SUM(J47:J50)</f>
        <v>4340000</v>
      </c>
      <c r="L46" s="294">
        <f>F47</f>
        <v>230000</v>
      </c>
      <c r="M46" s="114"/>
      <c r="N46" s="87">
        <v>0</v>
      </c>
      <c r="O46" s="297">
        <f>SUM(N46,N50)</f>
        <v>0</v>
      </c>
      <c r="P46" s="116"/>
      <c r="Q46" s="277">
        <v>0</v>
      </c>
      <c r="R46" s="300">
        <v>0</v>
      </c>
      <c r="S46" s="83"/>
      <c r="T46" s="128">
        <v>0</v>
      </c>
      <c r="U46" s="333" t="s">
        <v>72</v>
      </c>
      <c r="V46" s="235"/>
    </row>
    <row r="47" spans="1:22" s="11" customFormat="1" ht="15" customHeight="1">
      <c r="A47" s="329"/>
      <c r="B47" s="326"/>
      <c r="C47" s="310"/>
      <c r="D47" s="338" t="s">
        <v>4</v>
      </c>
      <c r="E47" s="6" t="s">
        <v>69</v>
      </c>
      <c r="F47" s="81">
        <f>SUM(H47,J47,N47,Q47)</f>
        <v>230000</v>
      </c>
      <c r="G47" s="375"/>
      <c r="H47" s="82">
        <v>0</v>
      </c>
      <c r="I47" s="83" t="str">
        <f t="shared" si="1"/>
        <v>własne</v>
      </c>
      <c r="J47" s="84">
        <v>230000</v>
      </c>
      <c r="K47" s="317"/>
      <c r="L47" s="295"/>
      <c r="M47" s="43" t="s">
        <v>69</v>
      </c>
      <c r="N47" s="87">
        <v>0</v>
      </c>
      <c r="O47" s="298"/>
      <c r="P47" s="43" t="s">
        <v>69</v>
      </c>
      <c r="Q47" s="277">
        <v>0</v>
      </c>
      <c r="R47" s="301"/>
      <c r="S47" s="109"/>
      <c r="T47" s="128">
        <v>0</v>
      </c>
      <c r="U47" s="334"/>
      <c r="V47" s="235"/>
    </row>
    <row r="48" spans="1:22" s="11" customFormat="1" ht="15" customHeight="1">
      <c r="A48" s="329"/>
      <c r="B48" s="326"/>
      <c r="C48" s="310"/>
      <c r="D48" s="338"/>
      <c r="E48" s="119" t="s">
        <v>68</v>
      </c>
      <c r="F48" s="81">
        <f>SUM(H48,J48,N48,Q48)</f>
        <v>3230080</v>
      </c>
      <c r="G48" s="375"/>
      <c r="H48" s="82">
        <v>0</v>
      </c>
      <c r="I48" s="83" t="str">
        <f t="shared" si="1"/>
        <v>kredyt</v>
      </c>
      <c r="J48" s="84">
        <v>3230080</v>
      </c>
      <c r="K48" s="317"/>
      <c r="L48" s="295"/>
      <c r="M48" s="110" t="s">
        <v>68</v>
      </c>
      <c r="N48" s="87">
        <v>0</v>
      </c>
      <c r="O48" s="298"/>
      <c r="P48" s="110" t="s">
        <v>68</v>
      </c>
      <c r="Q48" s="277">
        <v>0</v>
      </c>
      <c r="R48" s="301"/>
      <c r="S48" s="109"/>
      <c r="T48" s="128">
        <v>0</v>
      </c>
      <c r="U48" s="334"/>
      <c r="V48" s="235"/>
    </row>
    <row r="49" spans="1:22" s="11" customFormat="1" ht="15" customHeight="1">
      <c r="A49" s="329"/>
      <c r="B49" s="326"/>
      <c r="C49" s="310"/>
      <c r="D49" s="338"/>
      <c r="E49" s="119" t="s">
        <v>63</v>
      </c>
      <c r="F49" s="81">
        <f>SUM(H49,J49,N49,Q49)</f>
        <v>799920</v>
      </c>
      <c r="G49" s="375"/>
      <c r="H49" s="82">
        <v>60000</v>
      </c>
      <c r="I49" s="83" t="str">
        <f t="shared" si="1"/>
        <v>pożyczka</v>
      </c>
      <c r="J49" s="84">
        <v>739920</v>
      </c>
      <c r="K49" s="317"/>
      <c r="L49" s="295"/>
      <c r="M49" s="120" t="s">
        <v>63</v>
      </c>
      <c r="N49" s="87">
        <v>0</v>
      </c>
      <c r="O49" s="298"/>
      <c r="P49" s="120" t="s">
        <v>63</v>
      </c>
      <c r="Q49" s="277">
        <v>0</v>
      </c>
      <c r="R49" s="301"/>
      <c r="S49" s="109"/>
      <c r="T49" s="128">
        <v>0</v>
      </c>
      <c r="U49" s="334"/>
      <c r="V49" s="235"/>
    </row>
    <row r="50" spans="1:22" s="11" customFormat="1" ht="15" customHeight="1">
      <c r="A50" s="330"/>
      <c r="B50" s="327"/>
      <c r="C50" s="311"/>
      <c r="D50" s="279" t="s">
        <v>70</v>
      </c>
      <c r="E50" s="119"/>
      <c r="F50" s="81">
        <f>SUM(H50,J50,N50,Q50)</f>
        <v>140000</v>
      </c>
      <c r="G50" s="376"/>
      <c r="H50" s="82">
        <v>0</v>
      </c>
      <c r="I50" s="83">
        <f t="shared" si="1"/>
        <v>0</v>
      </c>
      <c r="J50" s="84">
        <v>140000</v>
      </c>
      <c r="K50" s="318"/>
      <c r="L50" s="296"/>
      <c r="M50" s="121" t="s">
        <v>71</v>
      </c>
      <c r="N50" s="87">
        <v>0</v>
      </c>
      <c r="O50" s="299"/>
      <c r="P50" s="121" t="s">
        <v>71</v>
      </c>
      <c r="Q50" s="277">
        <v>0</v>
      </c>
      <c r="R50" s="302"/>
      <c r="S50" s="215"/>
      <c r="T50" s="128">
        <v>0</v>
      </c>
      <c r="U50" s="335"/>
      <c r="V50" s="235"/>
    </row>
    <row r="51" spans="1:22" s="66" customFormat="1" ht="42" customHeight="1">
      <c r="A51" s="328" t="s">
        <v>41</v>
      </c>
      <c r="B51" s="325" t="s">
        <v>99</v>
      </c>
      <c r="C51" s="312">
        <v>8979021</v>
      </c>
      <c r="D51" s="14" t="s">
        <v>9</v>
      </c>
      <c r="E51" s="5"/>
      <c r="F51" s="81">
        <v>8400000</v>
      </c>
      <c r="G51" s="30">
        <v>8400000</v>
      </c>
      <c r="H51" s="236">
        <v>579021</v>
      </c>
      <c r="I51" s="83">
        <f t="shared" si="1"/>
        <v>0</v>
      </c>
      <c r="J51" s="37">
        <v>600000</v>
      </c>
      <c r="K51" s="38">
        <f>SUM(J51)</f>
        <v>600000</v>
      </c>
      <c r="L51" s="21"/>
      <c r="M51" s="65" t="s">
        <v>69</v>
      </c>
      <c r="N51" s="17">
        <v>700000</v>
      </c>
      <c r="O51" s="38">
        <f>SUM(N51)</f>
        <v>700000</v>
      </c>
      <c r="P51" s="65" t="s">
        <v>69</v>
      </c>
      <c r="Q51" s="17">
        <v>700000</v>
      </c>
      <c r="R51" s="202">
        <f>SUM(Q51)</f>
        <v>700000</v>
      </c>
      <c r="S51" s="21"/>
      <c r="T51" s="52">
        <v>900000</v>
      </c>
      <c r="U51" s="307" t="s">
        <v>9</v>
      </c>
      <c r="V51" s="237"/>
    </row>
    <row r="52" spans="1:22" s="66" customFormat="1" ht="13.5" customHeight="1">
      <c r="A52" s="406"/>
      <c r="B52" s="327"/>
      <c r="C52" s="293"/>
      <c r="D52" s="284" t="s">
        <v>108</v>
      </c>
      <c r="E52" s="191"/>
      <c r="F52" s="81"/>
      <c r="G52" s="30"/>
      <c r="H52" s="236">
        <v>0</v>
      </c>
      <c r="I52" s="83"/>
      <c r="J52" s="36">
        <v>644000</v>
      </c>
      <c r="K52" s="38">
        <f>SUM(J52)</f>
        <v>644000</v>
      </c>
      <c r="L52" s="21"/>
      <c r="M52" s="65"/>
      <c r="N52" s="19">
        <v>1300000</v>
      </c>
      <c r="O52" s="38">
        <f>SUM(N52)</f>
        <v>1300000</v>
      </c>
      <c r="P52" s="65"/>
      <c r="Q52" s="19">
        <v>1700000</v>
      </c>
      <c r="R52" s="202">
        <f>SUM(Q52)</f>
        <v>1700000</v>
      </c>
      <c r="S52" s="21"/>
      <c r="T52" s="67">
        <v>1856000</v>
      </c>
      <c r="U52" s="308"/>
      <c r="V52" s="237"/>
    </row>
    <row r="53" spans="1:22" ht="39" customHeight="1" thickBot="1">
      <c r="A53" s="253" t="s">
        <v>42</v>
      </c>
      <c r="B53" s="50" t="s">
        <v>33</v>
      </c>
      <c r="C53" s="112">
        <f>SUM(K53,O53,R53)</f>
        <v>100000</v>
      </c>
      <c r="D53" s="280" t="s">
        <v>9</v>
      </c>
      <c r="E53" s="76"/>
      <c r="F53" s="113">
        <f t="shared" si="0"/>
        <v>100000</v>
      </c>
      <c r="G53" s="122">
        <v>100000</v>
      </c>
      <c r="H53" s="31">
        <v>0</v>
      </c>
      <c r="I53" s="83">
        <f t="shared" si="1"/>
        <v>0</v>
      </c>
      <c r="J53" s="39">
        <v>0</v>
      </c>
      <c r="K53" s="38">
        <f>SUM(J53)</f>
        <v>0</v>
      </c>
      <c r="L53" s="123"/>
      <c r="M53" s="40" t="s">
        <v>69</v>
      </c>
      <c r="N53" s="88">
        <v>100000</v>
      </c>
      <c r="O53" s="38">
        <f>SUM(N53)</f>
        <v>100000</v>
      </c>
      <c r="P53" s="40" t="s">
        <v>69</v>
      </c>
      <c r="Q53" s="276">
        <v>0</v>
      </c>
      <c r="R53" s="202">
        <f>SUM(Q53)</f>
        <v>0</v>
      </c>
      <c r="S53" s="21"/>
      <c r="T53" s="56">
        <v>0</v>
      </c>
      <c r="U53" s="251" t="s">
        <v>9</v>
      </c>
      <c r="V53" s="238"/>
    </row>
    <row r="54" spans="1:22" s="10" customFormat="1" ht="37.5" customHeight="1" thickBot="1">
      <c r="A54" s="268" t="s">
        <v>26</v>
      </c>
      <c r="B54" s="269" t="s">
        <v>1</v>
      </c>
      <c r="C54" s="267" t="s">
        <v>0</v>
      </c>
      <c r="D54" s="314" t="s">
        <v>2</v>
      </c>
      <c r="E54" s="315"/>
      <c r="F54" s="13"/>
      <c r="G54" s="13" t="s">
        <v>0</v>
      </c>
      <c r="H54" s="260" t="s">
        <v>80</v>
      </c>
      <c r="I54" s="47" t="s">
        <v>76</v>
      </c>
      <c r="J54" s="265" t="s">
        <v>77</v>
      </c>
      <c r="K54" s="260" t="s">
        <v>134</v>
      </c>
      <c r="L54" s="47" t="s">
        <v>67</v>
      </c>
      <c r="M54" s="313" t="s">
        <v>77</v>
      </c>
      <c r="N54" s="313"/>
      <c r="O54" s="260" t="s">
        <v>133</v>
      </c>
      <c r="P54" s="313" t="s">
        <v>77</v>
      </c>
      <c r="Q54" s="313"/>
      <c r="R54" s="261" t="s">
        <v>135</v>
      </c>
      <c r="S54" s="212" t="s">
        <v>77</v>
      </c>
      <c r="T54" s="266" t="s">
        <v>137</v>
      </c>
      <c r="U54" s="204" t="s">
        <v>136</v>
      </c>
      <c r="V54" s="2"/>
    </row>
    <row r="55" spans="1:22" ht="27" customHeight="1">
      <c r="A55" s="253" t="s">
        <v>43</v>
      </c>
      <c r="B55" s="50" t="s">
        <v>96</v>
      </c>
      <c r="C55" s="112">
        <f>SUM(K55,O55,R55)</f>
        <v>40000</v>
      </c>
      <c r="D55" s="14" t="s">
        <v>9</v>
      </c>
      <c r="E55" s="5"/>
      <c r="F55" s="113">
        <f t="shared" si="0"/>
        <v>40000</v>
      </c>
      <c r="G55" s="122">
        <v>40000</v>
      </c>
      <c r="H55" s="31">
        <v>0</v>
      </c>
      <c r="I55" s="83">
        <f t="shared" si="1"/>
        <v>0</v>
      </c>
      <c r="J55" s="37">
        <v>40000</v>
      </c>
      <c r="K55" s="38">
        <f aca="true" t="shared" si="2" ref="K55:K60">SUM(J55)</f>
        <v>40000</v>
      </c>
      <c r="L55" s="123"/>
      <c r="M55" s="40" t="s">
        <v>69</v>
      </c>
      <c r="N55" s="87">
        <v>0</v>
      </c>
      <c r="O55" s="38">
        <f aca="true" t="shared" si="3" ref="O55:O60">SUM(N55)</f>
        <v>0</v>
      </c>
      <c r="P55" s="40" t="s">
        <v>69</v>
      </c>
      <c r="Q55" s="17">
        <v>0</v>
      </c>
      <c r="R55" s="202">
        <f aca="true" t="shared" si="4" ref="R55:R60">SUM(Q55)</f>
        <v>0</v>
      </c>
      <c r="S55" s="21"/>
      <c r="T55" s="52">
        <v>0</v>
      </c>
      <c r="U55" s="250" t="s">
        <v>9</v>
      </c>
      <c r="V55" s="239"/>
    </row>
    <row r="56" spans="1:22" ht="27" customHeight="1">
      <c r="A56" s="253" t="s">
        <v>46</v>
      </c>
      <c r="B56" s="50" t="s">
        <v>95</v>
      </c>
      <c r="C56" s="112">
        <f>SUM(F56)</f>
        <v>215000</v>
      </c>
      <c r="D56" s="14" t="s">
        <v>9</v>
      </c>
      <c r="E56" s="5"/>
      <c r="F56" s="81">
        <f>SUM(H56,J56,N56,Q56)</f>
        <v>215000</v>
      </c>
      <c r="G56" s="122"/>
      <c r="H56" s="52">
        <v>15000</v>
      </c>
      <c r="I56" s="83"/>
      <c r="J56" s="37">
        <v>0</v>
      </c>
      <c r="K56" s="38">
        <f t="shared" si="2"/>
        <v>0</v>
      </c>
      <c r="L56" s="123"/>
      <c r="M56" s="40"/>
      <c r="N56" s="87">
        <v>200000</v>
      </c>
      <c r="O56" s="38">
        <f t="shared" si="3"/>
        <v>200000</v>
      </c>
      <c r="P56" s="40"/>
      <c r="Q56" s="17">
        <v>0</v>
      </c>
      <c r="R56" s="202">
        <f t="shared" si="4"/>
        <v>0</v>
      </c>
      <c r="S56" s="21"/>
      <c r="T56" s="52">
        <v>0</v>
      </c>
      <c r="U56" s="251" t="s">
        <v>9</v>
      </c>
      <c r="V56" s="239"/>
    </row>
    <row r="57" spans="1:22" ht="28.5" customHeight="1">
      <c r="A57" s="253" t="s">
        <v>47</v>
      </c>
      <c r="B57" s="50" t="s">
        <v>94</v>
      </c>
      <c r="C57" s="112">
        <f>SUM(F57)</f>
        <v>335000</v>
      </c>
      <c r="D57" s="14" t="s">
        <v>9</v>
      </c>
      <c r="E57" s="5"/>
      <c r="F57" s="81">
        <f>SUM(H57,K57,O57,R57)</f>
        <v>335000</v>
      </c>
      <c r="G57" s="122"/>
      <c r="H57" s="52">
        <v>22000</v>
      </c>
      <c r="I57" s="83"/>
      <c r="J57" s="37">
        <v>0</v>
      </c>
      <c r="K57" s="38">
        <f t="shared" si="2"/>
        <v>0</v>
      </c>
      <c r="L57" s="123"/>
      <c r="M57" s="40"/>
      <c r="N57" s="87">
        <v>313000</v>
      </c>
      <c r="O57" s="38">
        <f t="shared" si="3"/>
        <v>313000</v>
      </c>
      <c r="P57" s="40"/>
      <c r="Q57" s="17">
        <v>0</v>
      </c>
      <c r="R57" s="202">
        <f t="shared" si="4"/>
        <v>0</v>
      </c>
      <c r="S57" s="21"/>
      <c r="T57" s="52">
        <v>0</v>
      </c>
      <c r="U57" s="251" t="s">
        <v>9</v>
      </c>
      <c r="V57" s="239"/>
    </row>
    <row r="58" spans="1:22" ht="28.5" customHeight="1">
      <c r="A58" s="253" t="s">
        <v>48</v>
      </c>
      <c r="B58" s="50" t="s">
        <v>92</v>
      </c>
      <c r="C58" s="112">
        <f>SUM(F58)</f>
        <v>105000</v>
      </c>
      <c r="D58" s="14" t="s">
        <v>9</v>
      </c>
      <c r="E58" s="5"/>
      <c r="F58" s="81">
        <f>SUM(H58,K58,O58,R58)</f>
        <v>105000</v>
      </c>
      <c r="G58" s="122"/>
      <c r="H58" s="52">
        <v>15000</v>
      </c>
      <c r="I58" s="83"/>
      <c r="J58" s="37">
        <v>0</v>
      </c>
      <c r="K58" s="38">
        <f t="shared" si="2"/>
        <v>0</v>
      </c>
      <c r="L58" s="123"/>
      <c r="M58" s="40"/>
      <c r="N58" s="87">
        <v>90000</v>
      </c>
      <c r="O58" s="38">
        <f t="shared" si="3"/>
        <v>90000</v>
      </c>
      <c r="P58" s="40"/>
      <c r="Q58" s="17">
        <v>0</v>
      </c>
      <c r="R58" s="202">
        <f t="shared" si="4"/>
        <v>0</v>
      </c>
      <c r="S58" s="21"/>
      <c r="T58" s="52">
        <v>0</v>
      </c>
      <c r="U58" s="251" t="s">
        <v>9</v>
      </c>
      <c r="V58" s="239"/>
    </row>
    <row r="59" spans="1:22" ht="54" customHeight="1">
      <c r="A59" s="253" t="s">
        <v>50</v>
      </c>
      <c r="B59" s="57" t="s">
        <v>84</v>
      </c>
      <c r="C59" s="112">
        <f>SUM(K59,O59,R59)</f>
        <v>972000</v>
      </c>
      <c r="D59" s="48" t="s">
        <v>9</v>
      </c>
      <c r="E59" s="5"/>
      <c r="F59" s="81">
        <f t="shared" si="0"/>
        <v>972000</v>
      </c>
      <c r="G59" s="122">
        <v>72000</v>
      </c>
      <c r="H59" s="31">
        <v>0</v>
      </c>
      <c r="I59" s="83">
        <f t="shared" si="1"/>
        <v>0</v>
      </c>
      <c r="J59" s="37">
        <v>72000</v>
      </c>
      <c r="K59" s="38">
        <f t="shared" si="2"/>
        <v>72000</v>
      </c>
      <c r="L59" s="123"/>
      <c r="M59" s="40" t="s">
        <v>69</v>
      </c>
      <c r="N59" s="87">
        <v>700000</v>
      </c>
      <c r="O59" s="38">
        <f t="shared" si="3"/>
        <v>700000</v>
      </c>
      <c r="P59" s="40" t="s">
        <v>69</v>
      </c>
      <c r="Q59" s="17">
        <v>200000</v>
      </c>
      <c r="R59" s="202">
        <f t="shared" si="4"/>
        <v>200000</v>
      </c>
      <c r="S59" s="21"/>
      <c r="T59" s="52">
        <v>0</v>
      </c>
      <c r="U59" s="251" t="s">
        <v>9</v>
      </c>
      <c r="V59" s="239"/>
    </row>
    <row r="60" spans="1:22" ht="26.25" customHeight="1">
      <c r="A60" s="253" t="s">
        <v>51</v>
      </c>
      <c r="B60" s="50" t="s">
        <v>39</v>
      </c>
      <c r="C60" s="112">
        <f>SUM(K60,O60,R60)</f>
        <v>150000</v>
      </c>
      <c r="D60" s="48" t="s">
        <v>9</v>
      </c>
      <c r="E60" s="5"/>
      <c r="F60" s="81">
        <f t="shared" si="0"/>
        <v>150000</v>
      </c>
      <c r="G60" s="122">
        <v>50000</v>
      </c>
      <c r="H60" s="31">
        <v>0</v>
      </c>
      <c r="I60" s="83">
        <f t="shared" si="1"/>
        <v>0</v>
      </c>
      <c r="J60" s="37">
        <v>50000</v>
      </c>
      <c r="K60" s="38">
        <f t="shared" si="2"/>
        <v>50000</v>
      </c>
      <c r="L60" s="123"/>
      <c r="M60" s="40" t="s">
        <v>69</v>
      </c>
      <c r="N60" s="87">
        <v>50000</v>
      </c>
      <c r="O60" s="38">
        <f t="shared" si="3"/>
        <v>50000</v>
      </c>
      <c r="P60" s="40" t="s">
        <v>69</v>
      </c>
      <c r="Q60" s="17">
        <v>50000</v>
      </c>
      <c r="R60" s="202">
        <f t="shared" si="4"/>
        <v>50000</v>
      </c>
      <c r="S60" s="21"/>
      <c r="T60" s="52">
        <v>0</v>
      </c>
      <c r="U60" s="251" t="s">
        <v>9</v>
      </c>
      <c r="V60" s="234"/>
    </row>
    <row r="61" spans="1:22" ht="21" customHeight="1">
      <c r="A61" s="331" t="s">
        <v>52</v>
      </c>
      <c r="B61" s="325" t="s">
        <v>100</v>
      </c>
      <c r="C61" s="381">
        <v>5364000</v>
      </c>
      <c r="D61" s="78" t="s">
        <v>4</v>
      </c>
      <c r="E61" s="5" t="s">
        <v>69</v>
      </c>
      <c r="F61" s="81">
        <f>SUM(H61,J61,N61,Q61)</f>
        <v>50000</v>
      </c>
      <c r="G61" s="122"/>
      <c r="H61" s="31">
        <v>0</v>
      </c>
      <c r="I61" s="83"/>
      <c r="J61" s="37">
        <v>0</v>
      </c>
      <c r="K61" s="321">
        <f>SUM(J63)</f>
        <v>0</v>
      </c>
      <c r="L61" s="123"/>
      <c r="M61" s="40"/>
      <c r="N61" s="87">
        <v>0</v>
      </c>
      <c r="O61" s="321">
        <v>0</v>
      </c>
      <c r="P61" s="40"/>
      <c r="Q61" s="17">
        <v>50000</v>
      </c>
      <c r="R61" s="305">
        <f>SUM(Q61:Q63)</f>
        <v>2500000</v>
      </c>
      <c r="S61" s="64"/>
      <c r="T61" s="52">
        <v>750000</v>
      </c>
      <c r="U61" s="307" t="s">
        <v>9</v>
      </c>
      <c r="V61" s="234"/>
    </row>
    <row r="62" spans="1:22" ht="20.25" customHeight="1">
      <c r="A62" s="348"/>
      <c r="B62" s="326"/>
      <c r="C62" s="382"/>
      <c r="D62" s="78" t="s">
        <v>108</v>
      </c>
      <c r="E62" s="5"/>
      <c r="F62" s="81">
        <f>SUM(H62,J62,N62,Q62)</f>
        <v>1750000</v>
      </c>
      <c r="G62" s="122"/>
      <c r="H62" s="31">
        <v>0</v>
      </c>
      <c r="I62" s="83"/>
      <c r="J62" s="37">
        <v>0</v>
      </c>
      <c r="K62" s="344"/>
      <c r="L62" s="123"/>
      <c r="M62" s="40"/>
      <c r="N62" s="87">
        <v>0</v>
      </c>
      <c r="O62" s="344"/>
      <c r="P62" s="40"/>
      <c r="Q62" s="17">
        <v>1750000</v>
      </c>
      <c r="R62" s="292"/>
      <c r="S62" s="24"/>
      <c r="T62" s="52">
        <v>1750000</v>
      </c>
      <c r="U62" s="285"/>
      <c r="V62" s="234"/>
    </row>
    <row r="63" spans="1:22" ht="36" customHeight="1">
      <c r="A63" s="332"/>
      <c r="B63" s="327"/>
      <c r="C63" s="383"/>
      <c r="D63" s="70" t="s">
        <v>9</v>
      </c>
      <c r="E63" s="5"/>
      <c r="F63" s="81">
        <f>SUM(H63,J63,N63,Q63)</f>
        <v>1064000</v>
      </c>
      <c r="G63" s="122"/>
      <c r="H63" s="52">
        <v>364000</v>
      </c>
      <c r="I63" s="83"/>
      <c r="J63" s="37">
        <v>0</v>
      </c>
      <c r="K63" s="322"/>
      <c r="L63" s="123"/>
      <c r="M63" s="40"/>
      <c r="N63" s="87">
        <v>0</v>
      </c>
      <c r="O63" s="322"/>
      <c r="P63" s="40"/>
      <c r="Q63" s="17">
        <v>700000</v>
      </c>
      <c r="R63" s="291"/>
      <c r="S63" s="35"/>
      <c r="T63" s="52">
        <v>0</v>
      </c>
      <c r="U63" s="308"/>
      <c r="V63" s="234"/>
    </row>
    <row r="64" spans="1:22" ht="15.75" customHeight="1">
      <c r="A64" s="331" t="s">
        <v>54</v>
      </c>
      <c r="B64" s="325" t="s">
        <v>101</v>
      </c>
      <c r="C64" s="309">
        <v>3242853</v>
      </c>
      <c r="D64" s="371" t="s">
        <v>11</v>
      </c>
      <c r="E64" s="372"/>
      <c r="F64" s="81">
        <f>SUM(H64,J64,N64,Q64,U64,T64,U64)</f>
        <v>3242853.2</v>
      </c>
      <c r="G64" s="122"/>
      <c r="H64" s="52">
        <f>SUM(H65:H68)</f>
        <v>242853.2</v>
      </c>
      <c r="I64" s="83"/>
      <c r="J64" s="37">
        <v>0</v>
      </c>
      <c r="K64" s="321">
        <f>SUM(J65:J67)</f>
        <v>0</v>
      </c>
      <c r="L64" s="123"/>
      <c r="M64" s="40"/>
      <c r="N64" s="87">
        <v>0</v>
      </c>
      <c r="O64" s="321">
        <v>0</v>
      </c>
      <c r="P64" s="40"/>
      <c r="Q64" s="17">
        <v>1000000</v>
      </c>
      <c r="R64" s="321">
        <f>SUM(Q65:Q68)</f>
        <v>1000000</v>
      </c>
      <c r="S64" s="216"/>
      <c r="T64" s="52">
        <f>SUM(T65:T68)</f>
        <v>2000000</v>
      </c>
      <c r="U64" s="307" t="s">
        <v>9</v>
      </c>
      <c r="V64" s="234"/>
    </row>
    <row r="65" spans="1:22" ht="15.75" customHeight="1">
      <c r="A65" s="348"/>
      <c r="B65" s="326"/>
      <c r="C65" s="310"/>
      <c r="D65" s="369" t="s">
        <v>4</v>
      </c>
      <c r="E65" s="5" t="s">
        <v>68</v>
      </c>
      <c r="F65" s="81">
        <f>SUM(H65,J65,N65,Q65,T65)</f>
        <v>0</v>
      </c>
      <c r="G65" s="122"/>
      <c r="H65" s="31">
        <v>0</v>
      </c>
      <c r="I65" s="83"/>
      <c r="J65" s="37">
        <v>0</v>
      </c>
      <c r="K65" s="344"/>
      <c r="L65" s="123"/>
      <c r="M65" s="40"/>
      <c r="N65" s="87">
        <v>0</v>
      </c>
      <c r="O65" s="344"/>
      <c r="P65" s="40"/>
      <c r="Q65" s="17">
        <v>0</v>
      </c>
      <c r="R65" s="344"/>
      <c r="S65" s="217"/>
      <c r="T65" s="52">
        <v>0</v>
      </c>
      <c r="U65" s="285"/>
      <c r="V65" s="234"/>
    </row>
    <row r="66" spans="1:22" ht="15.75" customHeight="1">
      <c r="A66" s="348"/>
      <c r="B66" s="326"/>
      <c r="C66" s="310"/>
      <c r="D66" s="370"/>
      <c r="E66" s="5" t="s">
        <v>69</v>
      </c>
      <c r="F66" s="81">
        <f>SUM(H66,J66,N66,Q66,T66)</f>
        <v>0</v>
      </c>
      <c r="G66" s="122"/>
      <c r="H66" s="31">
        <v>0</v>
      </c>
      <c r="I66" s="83"/>
      <c r="J66" s="37">
        <v>0</v>
      </c>
      <c r="K66" s="344"/>
      <c r="L66" s="123"/>
      <c r="M66" s="40"/>
      <c r="N66" s="87">
        <v>0</v>
      </c>
      <c r="O66" s="344"/>
      <c r="P66" s="40"/>
      <c r="Q66" s="17">
        <v>0</v>
      </c>
      <c r="R66" s="344"/>
      <c r="S66" s="217"/>
      <c r="T66" s="52">
        <v>0</v>
      </c>
      <c r="U66" s="285"/>
      <c r="V66" s="234"/>
    </row>
    <row r="67" spans="1:22" ht="14.25" customHeight="1">
      <c r="A67" s="348"/>
      <c r="B67" s="326"/>
      <c r="C67" s="310"/>
      <c r="D67" s="78" t="s">
        <v>9</v>
      </c>
      <c r="E67" s="5"/>
      <c r="F67" s="81">
        <f>SUM(H67,J67,N67,Q67,T67)</f>
        <v>1542853.2</v>
      </c>
      <c r="G67" s="122"/>
      <c r="H67" s="52">
        <v>242853.2</v>
      </c>
      <c r="I67" s="83"/>
      <c r="J67" s="37">
        <v>0</v>
      </c>
      <c r="K67" s="344"/>
      <c r="L67" s="123"/>
      <c r="M67" s="40"/>
      <c r="N67" s="87">
        <v>0</v>
      </c>
      <c r="O67" s="344"/>
      <c r="P67" s="40"/>
      <c r="Q67" s="17">
        <v>300000</v>
      </c>
      <c r="R67" s="344"/>
      <c r="S67" s="217"/>
      <c r="T67" s="52">
        <v>1000000</v>
      </c>
      <c r="U67" s="285"/>
      <c r="V67" s="234"/>
    </row>
    <row r="68" spans="1:22" ht="14.25" customHeight="1">
      <c r="A68" s="332"/>
      <c r="B68" s="327"/>
      <c r="C68" s="311"/>
      <c r="D68" s="78" t="s">
        <v>108</v>
      </c>
      <c r="E68" s="5" t="s">
        <v>71</v>
      </c>
      <c r="F68" s="81">
        <f>SUM(H68,J68,N68,Q68)</f>
        <v>700000</v>
      </c>
      <c r="G68" s="122"/>
      <c r="H68" s="52">
        <v>0</v>
      </c>
      <c r="I68" s="83"/>
      <c r="J68" s="37">
        <v>0</v>
      </c>
      <c r="K68" s="322"/>
      <c r="L68" s="123"/>
      <c r="M68" s="40"/>
      <c r="N68" s="87">
        <v>0</v>
      </c>
      <c r="O68" s="322"/>
      <c r="P68" s="40"/>
      <c r="Q68" s="17">
        <v>700000</v>
      </c>
      <c r="R68" s="322"/>
      <c r="S68" s="218"/>
      <c r="T68" s="52">
        <v>1000000</v>
      </c>
      <c r="U68" s="308"/>
      <c r="V68" s="234"/>
    </row>
    <row r="69" spans="1:22" ht="30" customHeight="1">
      <c r="A69" s="253" t="s">
        <v>56</v>
      </c>
      <c r="B69" s="50" t="s">
        <v>111</v>
      </c>
      <c r="C69" s="112">
        <f>SUM(K69,O69,R69)</f>
        <v>435000</v>
      </c>
      <c r="D69" s="48" t="s">
        <v>9</v>
      </c>
      <c r="E69" s="5"/>
      <c r="F69" s="81">
        <f t="shared" si="0"/>
        <v>435000</v>
      </c>
      <c r="G69" s="122">
        <v>35000</v>
      </c>
      <c r="H69" s="31">
        <v>0</v>
      </c>
      <c r="I69" s="83">
        <f t="shared" si="1"/>
        <v>0</v>
      </c>
      <c r="J69" s="37">
        <v>35000</v>
      </c>
      <c r="K69" s="38">
        <f>SUM(J69)</f>
        <v>35000</v>
      </c>
      <c r="L69" s="123"/>
      <c r="M69" s="40" t="s">
        <v>69</v>
      </c>
      <c r="N69" s="87">
        <v>400000</v>
      </c>
      <c r="O69" s="38">
        <f>SUM(N69)</f>
        <v>400000</v>
      </c>
      <c r="P69" s="40" t="s">
        <v>69</v>
      </c>
      <c r="Q69" s="17">
        <v>0</v>
      </c>
      <c r="R69" s="202">
        <f>SUM(Q69)</f>
        <v>0</v>
      </c>
      <c r="S69" s="21"/>
      <c r="T69" s="52">
        <v>0</v>
      </c>
      <c r="U69" s="251" t="s">
        <v>9</v>
      </c>
      <c r="V69" s="234"/>
    </row>
    <row r="70" spans="1:22" ht="30" customHeight="1">
      <c r="A70" s="252" t="s">
        <v>57</v>
      </c>
      <c r="B70" s="49" t="s">
        <v>112</v>
      </c>
      <c r="C70" s="190">
        <f>SUM(K70,O70,R70)</f>
        <v>760000</v>
      </c>
      <c r="D70" s="78" t="s">
        <v>9</v>
      </c>
      <c r="E70" s="191"/>
      <c r="F70" s="192">
        <f t="shared" si="0"/>
        <v>760000</v>
      </c>
      <c r="G70" s="193">
        <v>760000</v>
      </c>
      <c r="H70" s="198">
        <v>33031.5</v>
      </c>
      <c r="I70" s="83">
        <f t="shared" si="1"/>
        <v>0</v>
      </c>
      <c r="J70" s="36">
        <v>760000</v>
      </c>
      <c r="K70" s="62">
        <f>SUM(J70)</f>
        <v>760000</v>
      </c>
      <c r="L70" s="104"/>
      <c r="M70" s="42" t="s">
        <v>69</v>
      </c>
      <c r="N70" s="105">
        <v>0</v>
      </c>
      <c r="O70" s="62">
        <f>SUM(N70)</f>
        <v>0</v>
      </c>
      <c r="P70" s="42" t="s">
        <v>69</v>
      </c>
      <c r="Q70" s="19">
        <v>0</v>
      </c>
      <c r="R70" s="201">
        <f>SUM(Q70)</f>
        <v>0</v>
      </c>
      <c r="S70" s="64"/>
      <c r="T70" s="67">
        <v>0</v>
      </c>
      <c r="U70" s="209" t="s">
        <v>9</v>
      </c>
      <c r="V70" s="234"/>
    </row>
    <row r="71" spans="1:22" ht="14.25" customHeight="1">
      <c r="A71" s="355" t="s">
        <v>93</v>
      </c>
      <c r="B71" s="354" t="s">
        <v>139</v>
      </c>
      <c r="C71" s="384">
        <v>5000000</v>
      </c>
      <c r="D71" s="194" t="s">
        <v>4</v>
      </c>
      <c r="E71" s="5" t="s">
        <v>68</v>
      </c>
      <c r="F71" s="195">
        <f>SUM(J71,N71,Q71)</f>
        <v>500000</v>
      </c>
      <c r="G71" s="127"/>
      <c r="H71" s="31">
        <v>0</v>
      </c>
      <c r="I71" s="128"/>
      <c r="J71" s="37">
        <v>0</v>
      </c>
      <c r="K71" s="380">
        <v>0</v>
      </c>
      <c r="L71" s="82"/>
      <c r="M71" s="96"/>
      <c r="N71" s="84">
        <v>0</v>
      </c>
      <c r="O71" s="380">
        <v>0</v>
      </c>
      <c r="P71" s="96"/>
      <c r="Q71" s="37">
        <v>500000</v>
      </c>
      <c r="R71" s="379">
        <f>SUM(Q71:Q72)</f>
        <v>2500000</v>
      </c>
      <c r="S71" s="64"/>
      <c r="T71" s="67">
        <v>500000</v>
      </c>
      <c r="U71" s="378" t="s">
        <v>9</v>
      </c>
      <c r="V71" s="234"/>
    </row>
    <row r="72" spans="1:22" ht="13.5" customHeight="1">
      <c r="A72" s="331"/>
      <c r="B72" s="325"/>
      <c r="C72" s="309"/>
      <c r="D72" s="70" t="s">
        <v>108</v>
      </c>
      <c r="E72" s="191" t="s">
        <v>71</v>
      </c>
      <c r="F72" s="240">
        <f>SUM(J72,N72,Q72)</f>
        <v>2000000</v>
      </c>
      <c r="G72" s="241"/>
      <c r="H72" s="61">
        <v>0</v>
      </c>
      <c r="I72" s="206"/>
      <c r="J72" s="36">
        <v>0</v>
      </c>
      <c r="K72" s="321"/>
      <c r="L72" s="242"/>
      <c r="M72" s="243"/>
      <c r="N72" s="114">
        <v>0</v>
      </c>
      <c r="O72" s="321"/>
      <c r="P72" s="243"/>
      <c r="Q72" s="36">
        <v>2000000</v>
      </c>
      <c r="R72" s="305"/>
      <c r="S72" s="24"/>
      <c r="T72" s="205">
        <v>2000000</v>
      </c>
      <c r="U72" s="307"/>
      <c r="V72" s="234"/>
    </row>
    <row r="73" spans="1:22" ht="39.75" customHeight="1" thickBot="1">
      <c r="A73" s="255" t="s">
        <v>131</v>
      </c>
      <c r="B73" s="51" t="s">
        <v>140</v>
      </c>
      <c r="C73" s="124">
        <v>8800000</v>
      </c>
      <c r="D73" s="196" t="s">
        <v>4</v>
      </c>
      <c r="E73" s="76" t="s">
        <v>68</v>
      </c>
      <c r="F73" s="197"/>
      <c r="G73" s="244"/>
      <c r="H73" s="32">
        <v>0</v>
      </c>
      <c r="I73" s="245"/>
      <c r="J73" s="39">
        <v>0</v>
      </c>
      <c r="K73" s="44">
        <f>SUM(J73)</f>
        <v>0</v>
      </c>
      <c r="L73" s="246"/>
      <c r="M73" s="247"/>
      <c r="N73" s="144">
        <v>800000</v>
      </c>
      <c r="O73" s="44">
        <f>SUM(N73)</f>
        <v>800000</v>
      </c>
      <c r="P73" s="247"/>
      <c r="Q73" s="248">
        <v>900000</v>
      </c>
      <c r="R73" s="203">
        <f>SUM(Q73)</f>
        <v>900000</v>
      </c>
      <c r="S73" s="249"/>
      <c r="T73" s="56">
        <v>7100000</v>
      </c>
      <c r="U73" s="100" t="s">
        <v>132</v>
      </c>
      <c r="V73" s="234"/>
    </row>
    <row r="74" spans="1:22" s="10" customFormat="1" ht="37.5" customHeight="1" thickBot="1">
      <c r="A74" s="268" t="s">
        <v>26</v>
      </c>
      <c r="B74" s="269" t="s">
        <v>1</v>
      </c>
      <c r="C74" s="267" t="s">
        <v>0</v>
      </c>
      <c r="D74" s="314" t="s">
        <v>2</v>
      </c>
      <c r="E74" s="315"/>
      <c r="F74" s="13"/>
      <c r="G74" s="13" t="s">
        <v>0</v>
      </c>
      <c r="H74" s="260" t="s">
        <v>80</v>
      </c>
      <c r="I74" s="47" t="s">
        <v>76</v>
      </c>
      <c r="J74" s="265" t="s">
        <v>77</v>
      </c>
      <c r="K74" s="260" t="s">
        <v>134</v>
      </c>
      <c r="L74" s="47" t="s">
        <v>67</v>
      </c>
      <c r="M74" s="313" t="s">
        <v>77</v>
      </c>
      <c r="N74" s="313"/>
      <c r="O74" s="260" t="s">
        <v>133</v>
      </c>
      <c r="P74" s="313" t="s">
        <v>77</v>
      </c>
      <c r="Q74" s="313"/>
      <c r="R74" s="261" t="s">
        <v>135</v>
      </c>
      <c r="S74" s="212" t="s">
        <v>77</v>
      </c>
      <c r="T74" s="266" t="s">
        <v>137</v>
      </c>
      <c r="U74" s="270" t="s">
        <v>136</v>
      </c>
      <c r="V74" s="2"/>
    </row>
    <row r="75" spans="1:22" ht="15.75" customHeight="1">
      <c r="A75" s="362">
        <v>38</v>
      </c>
      <c r="B75" s="394" t="s">
        <v>141</v>
      </c>
      <c r="C75" s="356">
        <v>13000000</v>
      </c>
      <c r="D75" s="125" t="s">
        <v>4</v>
      </c>
      <c r="E75" s="95" t="s">
        <v>69</v>
      </c>
      <c r="F75" s="126">
        <f aca="true" t="shared" si="5" ref="F75:F83">SUM(Q75,N75,J75,H75)</f>
        <v>480000</v>
      </c>
      <c r="G75" s="127"/>
      <c r="H75" s="402">
        <v>0</v>
      </c>
      <c r="I75" s="128"/>
      <c r="J75" s="45">
        <v>0</v>
      </c>
      <c r="K75" s="393">
        <v>0</v>
      </c>
      <c r="L75" s="82"/>
      <c r="M75" s="96"/>
      <c r="N75" s="141">
        <v>0</v>
      </c>
      <c r="O75" s="393">
        <v>0</v>
      </c>
      <c r="P75" s="96"/>
      <c r="Q75" s="45">
        <v>480000</v>
      </c>
      <c r="R75" s="46">
        <v>480000</v>
      </c>
      <c r="S75" s="54"/>
      <c r="T75" s="52">
        <v>0</v>
      </c>
      <c r="U75" s="401" t="s">
        <v>9</v>
      </c>
      <c r="V75" s="234"/>
    </row>
    <row r="76" spans="1:22" ht="14.25" customHeight="1">
      <c r="A76" s="348"/>
      <c r="B76" s="326"/>
      <c r="C76" s="310"/>
      <c r="D76" s="125" t="s">
        <v>108</v>
      </c>
      <c r="E76" s="95"/>
      <c r="F76" s="126">
        <f t="shared" si="5"/>
        <v>0</v>
      </c>
      <c r="G76" s="127"/>
      <c r="H76" s="403"/>
      <c r="I76" s="128"/>
      <c r="J76" s="37">
        <v>0</v>
      </c>
      <c r="K76" s="344"/>
      <c r="L76" s="82"/>
      <c r="M76" s="96"/>
      <c r="N76" s="84">
        <v>0</v>
      </c>
      <c r="O76" s="344"/>
      <c r="P76" s="96"/>
      <c r="Q76" s="37">
        <v>0</v>
      </c>
      <c r="R76" s="38">
        <v>0</v>
      </c>
      <c r="S76" s="54"/>
      <c r="T76" s="52">
        <v>9750000</v>
      </c>
      <c r="U76" s="285"/>
      <c r="V76" s="234"/>
    </row>
    <row r="77" spans="1:22" ht="14.25" customHeight="1">
      <c r="A77" s="332"/>
      <c r="B77" s="327"/>
      <c r="C77" s="311"/>
      <c r="D77" s="125" t="s">
        <v>9</v>
      </c>
      <c r="E77" s="95"/>
      <c r="F77" s="126">
        <f t="shared" si="5"/>
        <v>120000</v>
      </c>
      <c r="G77" s="127"/>
      <c r="H77" s="320"/>
      <c r="I77" s="128"/>
      <c r="J77" s="37">
        <v>0</v>
      </c>
      <c r="K77" s="322"/>
      <c r="L77" s="82"/>
      <c r="M77" s="96"/>
      <c r="N77" s="84">
        <v>0</v>
      </c>
      <c r="O77" s="322"/>
      <c r="P77" s="96"/>
      <c r="Q77" s="37">
        <v>120000</v>
      </c>
      <c r="R77" s="38">
        <v>120000</v>
      </c>
      <c r="S77" s="54"/>
      <c r="T77" s="52">
        <v>2650000</v>
      </c>
      <c r="U77" s="308"/>
      <c r="V77" s="234"/>
    </row>
    <row r="78" spans="1:22" ht="15" customHeight="1">
      <c r="A78" s="331">
        <v>39</v>
      </c>
      <c r="B78" s="325" t="s">
        <v>107</v>
      </c>
      <c r="C78" s="309">
        <v>10500000</v>
      </c>
      <c r="D78" s="125" t="s">
        <v>4</v>
      </c>
      <c r="E78" s="95" t="s">
        <v>68</v>
      </c>
      <c r="F78" s="126">
        <f t="shared" si="5"/>
        <v>807000</v>
      </c>
      <c r="G78" s="127"/>
      <c r="H78" s="61">
        <v>7000</v>
      </c>
      <c r="I78" s="128"/>
      <c r="J78" s="37">
        <v>0</v>
      </c>
      <c r="K78" s="321">
        <v>0</v>
      </c>
      <c r="L78" s="82"/>
      <c r="M78" s="96"/>
      <c r="N78" s="84">
        <v>0</v>
      </c>
      <c r="O78" s="321">
        <v>0</v>
      </c>
      <c r="P78" s="96"/>
      <c r="Q78" s="37">
        <v>800000</v>
      </c>
      <c r="R78" s="321">
        <v>800000</v>
      </c>
      <c r="S78" s="67"/>
      <c r="T78" s="52">
        <v>2400000</v>
      </c>
      <c r="U78" s="307" t="s">
        <v>9</v>
      </c>
      <c r="V78" s="234"/>
    </row>
    <row r="79" spans="1:22" ht="15" customHeight="1">
      <c r="A79" s="332"/>
      <c r="B79" s="327"/>
      <c r="C79" s="311"/>
      <c r="D79" s="125" t="s">
        <v>108</v>
      </c>
      <c r="E79" s="95"/>
      <c r="F79" s="126"/>
      <c r="G79" s="127"/>
      <c r="H79" s="199">
        <v>0</v>
      </c>
      <c r="I79" s="128"/>
      <c r="J79" s="37"/>
      <c r="K79" s="322"/>
      <c r="L79" s="82"/>
      <c r="M79" s="96"/>
      <c r="N79" s="84"/>
      <c r="O79" s="322"/>
      <c r="P79" s="96"/>
      <c r="Q79" s="37">
        <v>0</v>
      </c>
      <c r="R79" s="322"/>
      <c r="S79" s="205"/>
      <c r="T79" s="67">
        <v>7300000</v>
      </c>
      <c r="U79" s="308"/>
      <c r="V79" s="234"/>
    </row>
    <row r="80" spans="1:22" ht="12.75" customHeight="1">
      <c r="A80" s="355">
        <v>40</v>
      </c>
      <c r="B80" s="354" t="s">
        <v>116</v>
      </c>
      <c r="C80" s="309">
        <v>1200000</v>
      </c>
      <c r="D80" s="125" t="s">
        <v>4</v>
      </c>
      <c r="E80" s="95" t="s">
        <v>69</v>
      </c>
      <c r="F80" s="126">
        <f t="shared" si="5"/>
        <v>100000</v>
      </c>
      <c r="G80" s="127"/>
      <c r="H80" s="31">
        <v>0</v>
      </c>
      <c r="I80" s="128"/>
      <c r="J80" s="37">
        <v>0</v>
      </c>
      <c r="K80" s="380">
        <v>0</v>
      </c>
      <c r="L80" s="82"/>
      <c r="M80" s="96"/>
      <c r="N80" s="84">
        <v>0</v>
      </c>
      <c r="O80" s="380">
        <v>0</v>
      </c>
      <c r="P80" s="96"/>
      <c r="Q80" s="37">
        <v>100000</v>
      </c>
      <c r="R80" s="380">
        <f>SUM(Q80:Q81)</f>
        <v>400000</v>
      </c>
      <c r="S80" s="54"/>
      <c r="T80" s="52">
        <v>0</v>
      </c>
      <c r="U80" s="377" t="s">
        <v>4</v>
      </c>
      <c r="V80" s="234"/>
    </row>
    <row r="81" spans="1:22" ht="14.25" customHeight="1">
      <c r="A81" s="355"/>
      <c r="B81" s="354"/>
      <c r="C81" s="311"/>
      <c r="D81" s="125" t="s">
        <v>108</v>
      </c>
      <c r="E81" s="95" t="s">
        <v>71</v>
      </c>
      <c r="F81" s="126">
        <f t="shared" si="5"/>
        <v>300000</v>
      </c>
      <c r="G81" s="127"/>
      <c r="H81" s="31">
        <v>0</v>
      </c>
      <c r="I81" s="128"/>
      <c r="J81" s="37">
        <v>0</v>
      </c>
      <c r="K81" s="380"/>
      <c r="L81" s="82"/>
      <c r="M81" s="96"/>
      <c r="N81" s="84">
        <v>0</v>
      </c>
      <c r="O81" s="380"/>
      <c r="P81" s="96"/>
      <c r="Q81" s="37">
        <v>300000</v>
      </c>
      <c r="R81" s="380"/>
      <c r="S81" s="54"/>
      <c r="T81" s="52">
        <v>800000</v>
      </c>
      <c r="U81" s="377"/>
      <c r="V81" s="234"/>
    </row>
    <row r="82" spans="1:22" ht="14.25" customHeight="1" hidden="1">
      <c r="A82" s="355">
        <v>41</v>
      </c>
      <c r="B82" s="354" t="s">
        <v>109</v>
      </c>
      <c r="C82" s="384">
        <v>800000</v>
      </c>
      <c r="D82" s="125" t="s">
        <v>5</v>
      </c>
      <c r="E82" s="95"/>
      <c r="F82" s="126">
        <v>0</v>
      </c>
      <c r="G82" s="127"/>
      <c r="H82" s="31">
        <v>0</v>
      </c>
      <c r="I82" s="128"/>
      <c r="J82" s="37">
        <v>0</v>
      </c>
      <c r="K82" s="380">
        <v>0</v>
      </c>
      <c r="L82" s="82"/>
      <c r="M82" s="96"/>
      <c r="N82" s="84">
        <v>0</v>
      </c>
      <c r="O82" s="380">
        <v>0</v>
      </c>
      <c r="P82" s="96"/>
      <c r="Q82" s="37">
        <v>0</v>
      </c>
      <c r="R82" s="380">
        <v>0</v>
      </c>
      <c r="S82" s="54"/>
      <c r="T82" s="52"/>
      <c r="U82" s="377" t="s">
        <v>5</v>
      </c>
      <c r="V82" s="234"/>
    </row>
    <row r="83" spans="1:22" ht="14.25" customHeight="1" hidden="1">
      <c r="A83" s="355"/>
      <c r="B83" s="354"/>
      <c r="C83" s="384"/>
      <c r="D83" s="125" t="s">
        <v>106</v>
      </c>
      <c r="E83" s="95" t="s">
        <v>71</v>
      </c>
      <c r="F83" s="126">
        <f t="shared" si="5"/>
        <v>0</v>
      </c>
      <c r="G83" s="127"/>
      <c r="H83" s="31">
        <v>0</v>
      </c>
      <c r="I83" s="128"/>
      <c r="J83" s="37">
        <v>0</v>
      </c>
      <c r="K83" s="380"/>
      <c r="L83" s="82"/>
      <c r="M83" s="96"/>
      <c r="N83" s="84">
        <v>0</v>
      </c>
      <c r="O83" s="380"/>
      <c r="P83" s="96"/>
      <c r="Q83" s="37">
        <v>0</v>
      </c>
      <c r="R83" s="380"/>
      <c r="S83" s="54"/>
      <c r="T83" s="52"/>
      <c r="U83" s="377"/>
      <c r="V83" s="234"/>
    </row>
    <row r="84" spans="1:22" ht="29.25" customHeight="1">
      <c r="A84" s="355" t="s">
        <v>117</v>
      </c>
      <c r="B84" s="354" t="s">
        <v>110</v>
      </c>
      <c r="C84" s="384">
        <v>5400000</v>
      </c>
      <c r="D84" s="125" t="s">
        <v>4</v>
      </c>
      <c r="E84" s="95" t="s">
        <v>68</v>
      </c>
      <c r="F84" s="126">
        <f>SUM(J84,N84,Q84)</f>
        <v>550000</v>
      </c>
      <c r="G84" s="127"/>
      <c r="H84" s="31">
        <v>0</v>
      </c>
      <c r="I84" s="128"/>
      <c r="J84" s="37">
        <v>0</v>
      </c>
      <c r="K84" s="380">
        <v>0</v>
      </c>
      <c r="L84" s="82"/>
      <c r="M84" s="96"/>
      <c r="N84" s="84">
        <v>0</v>
      </c>
      <c r="O84" s="380">
        <f>SUM(N84:N86)</f>
        <v>200000</v>
      </c>
      <c r="P84" s="96"/>
      <c r="Q84" s="37">
        <v>550000</v>
      </c>
      <c r="R84" s="380">
        <f>SUM(Q84:Q86)</f>
        <v>2200000</v>
      </c>
      <c r="S84" s="54"/>
      <c r="T84" s="52">
        <v>750000</v>
      </c>
      <c r="U84" s="377" t="s">
        <v>9</v>
      </c>
      <c r="V84" s="234"/>
    </row>
    <row r="85" spans="1:22" ht="12.75" customHeight="1">
      <c r="A85" s="355"/>
      <c r="B85" s="354"/>
      <c r="C85" s="384"/>
      <c r="D85" s="125" t="s">
        <v>9</v>
      </c>
      <c r="E85" s="95"/>
      <c r="F85" s="126">
        <f>SUM(J85,N85,Q85)</f>
        <v>200000</v>
      </c>
      <c r="G85" s="127"/>
      <c r="H85" s="52">
        <v>29280</v>
      </c>
      <c r="I85" s="128"/>
      <c r="J85" s="37">
        <v>0</v>
      </c>
      <c r="K85" s="380"/>
      <c r="L85" s="82"/>
      <c r="M85" s="96"/>
      <c r="N85" s="84">
        <v>200000</v>
      </c>
      <c r="O85" s="380"/>
      <c r="P85" s="96"/>
      <c r="Q85" s="37">
        <v>0</v>
      </c>
      <c r="R85" s="380"/>
      <c r="S85" s="54"/>
      <c r="T85" s="52">
        <v>0</v>
      </c>
      <c r="U85" s="377"/>
      <c r="V85" s="234"/>
    </row>
    <row r="86" spans="1:22" ht="12" customHeight="1">
      <c r="A86" s="355"/>
      <c r="B86" s="354"/>
      <c r="C86" s="384"/>
      <c r="D86" s="125" t="s">
        <v>108</v>
      </c>
      <c r="E86" s="95" t="s">
        <v>71</v>
      </c>
      <c r="F86" s="126">
        <f>SUM(J86,N86,Q86)</f>
        <v>1650000</v>
      </c>
      <c r="G86" s="127"/>
      <c r="H86" s="31">
        <v>0</v>
      </c>
      <c r="I86" s="128"/>
      <c r="J86" s="37">
        <v>0</v>
      </c>
      <c r="K86" s="380"/>
      <c r="L86" s="82"/>
      <c r="M86" s="96"/>
      <c r="N86" s="84">
        <v>0</v>
      </c>
      <c r="O86" s="380"/>
      <c r="P86" s="96"/>
      <c r="Q86" s="37">
        <v>1650000</v>
      </c>
      <c r="R86" s="380"/>
      <c r="S86" s="54"/>
      <c r="T86" s="52">
        <v>2250000</v>
      </c>
      <c r="U86" s="377"/>
      <c r="V86" s="234"/>
    </row>
    <row r="87" spans="1:22" ht="0.75" customHeight="1" thickBot="1">
      <c r="A87" s="255"/>
      <c r="B87" s="51"/>
      <c r="C87" s="124"/>
      <c r="D87" s="97"/>
      <c r="E87" s="98"/>
      <c r="F87" s="129"/>
      <c r="G87" s="130"/>
      <c r="H87" s="32"/>
      <c r="I87" s="131"/>
      <c r="J87" s="56"/>
      <c r="K87" s="56"/>
      <c r="L87" s="132"/>
      <c r="M87" s="99"/>
      <c r="N87" s="132"/>
      <c r="O87" s="56"/>
      <c r="P87" s="99"/>
      <c r="Q87" s="56"/>
      <c r="R87" s="56"/>
      <c r="S87" s="56"/>
      <c r="T87" s="56"/>
      <c r="U87" s="100"/>
      <c r="V87" s="1"/>
    </row>
    <row r="88" spans="1:22" ht="12" customHeight="1">
      <c r="A88" s="256"/>
      <c r="B88" s="8"/>
      <c r="C88" s="133"/>
      <c r="D88" s="94"/>
      <c r="E88" s="7"/>
      <c r="F88" s="134"/>
      <c r="G88" s="135"/>
      <c r="H88" s="26"/>
      <c r="I88" s="109"/>
      <c r="J88" s="24"/>
      <c r="K88" s="24"/>
      <c r="L88" s="102"/>
      <c r="M88" s="25"/>
      <c r="N88" s="102"/>
      <c r="O88" s="24"/>
      <c r="P88" s="25"/>
      <c r="Q88" s="24"/>
      <c r="R88" s="24"/>
      <c r="S88" s="24"/>
      <c r="T88" s="24"/>
      <c r="U88" s="29"/>
      <c r="V88" s="1"/>
    </row>
    <row r="89" spans="1:22" ht="12" customHeight="1">
      <c r="A89" s="256"/>
      <c r="B89" s="8"/>
      <c r="C89" s="133"/>
      <c r="D89" s="94"/>
      <c r="E89" s="7"/>
      <c r="F89" s="134"/>
      <c r="G89" s="135"/>
      <c r="H89" s="26"/>
      <c r="I89" s="109"/>
      <c r="J89" s="24"/>
      <c r="K89" s="24"/>
      <c r="L89" s="102"/>
      <c r="M89" s="25"/>
      <c r="N89" s="102"/>
      <c r="O89" s="24"/>
      <c r="P89" s="25"/>
      <c r="Q89" s="24"/>
      <c r="R89" s="24"/>
      <c r="S89" s="24"/>
      <c r="T89" s="24"/>
      <c r="U89" s="29"/>
      <c r="V89" s="1"/>
    </row>
    <row r="90" spans="1:22" ht="16.5" customHeight="1" thickBot="1">
      <c r="A90" s="256"/>
      <c r="B90" s="90" t="s">
        <v>44</v>
      </c>
      <c r="C90" s="137"/>
      <c r="D90" s="91"/>
      <c r="E90" s="92"/>
      <c r="F90" s="91"/>
      <c r="G90" s="136"/>
      <c r="H90" s="26"/>
      <c r="I90" s="26"/>
      <c r="J90" s="24"/>
      <c r="K90" s="102"/>
      <c r="L90" s="102"/>
      <c r="M90" s="25"/>
      <c r="N90" s="102"/>
      <c r="O90" s="24"/>
      <c r="P90" s="25"/>
      <c r="Q90" s="24"/>
      <c r="R90" s="26"/>
      <c r="S90" s="26"/>
      <c r="T90" s="26"/>
      <c r="U90" s="29"/>
      <c r="V90" s="1"/>
    </row>
    <row r="91" spans="1:22" s="10" customFormat="1" ht="37.5" customHeight="1" thickBot="1">
      <c r="A91" s="268" t="s">
        <v>26</v>
      </c>
      <c r="B91" s="269" t="s">
        <v>1</v>
      </c>
      <c r="C91" s="267" t="s">
        <v>0</v>
      </c>
      <c r="D91" s="314" t="s">
        <v>2</v>
      </c>
      <c r="E91" s="315"/>
      <c r="F91" s="13"/>
      <c r="G91" s="13" t="s">
        <v>0</v>
      </c>
      <c r="H91" s="260" t="s">
        <v>80</v>
      </c>
      <c r="I91" s="47" t="s">
        <v>76</v>
      </c>
      <c r="J91" s="265" t="s">
        <v>77</v>
      </c>
      <c r="K91" s="260" t="s">
        <v>134</v>
      </c>
      <c r="L91" s="47" t="s">
        <v>67</v>
      </c>
      <c r="M91" s="313" t="s">
        <v>77</v>
      </c>
      <c r="N91" s="313"/>
      <c r="O91" s="260" t="s">
        <v>133</v>
      </c>
      <c r="P91" s="313" t="s">
        <v>77</v>
      </c>
      <c r="Q91" s="313"/>
      <c r="R91" s="261" t="s">
        <v>135</v>
      </c>
      <c r="S91" s="212" t="s">
        <v>77</v>
      </c>
      <c r="T91" s="266" t="s">
        <v>137</v>
      </c>
      <c r="U91" s="270" t="s">
        <v>136</v>
      </c>
      <c r="V91" s="2"/>
    </row>
    <row r="92" spans="1:22" ht="15" customHeight="1">
      <c r="A92" s="257" t="s">
        <v>118</v>
      </c>
      <c r="B92" s="53" t="s">
        <v>45</v>
      </c>
      <c r="C92" s="93">
        <f>SUM(H92,K92,O92,R92)</f>
        <v>950000</v>
      </c>
      <c r="D92" s="71" t="s">
        <v>4</v>
      </c>
      <c r="E92" s="72" t="s">
        <v>69</v>
      </c>
      <c r="F92" s="73">
        <f>SUM(J92,N92,Q92)</f>
        <v>950000</v>
      </c>
      <c r="G92" s="138">
        <v>500000</v>
      </c>
      <c r="H92" s="33"/>
      <c r="I92" s="23" t="str">
        <f>E92</f>
        <v>własne</v>
      </c>
      <c r="J92" s="45">
        <v>150000</v>
      </c>
      <c r="K92" s="139">
        <f>SUM(J92)</f>
        <v>150000</v>
      </c>
      <c r="L92" s="140"/>
      <c r="M92" s="34" t="s">
        <v>69</v>
      </c>
      <c r="N92" s="141">
        <v>300000</v>
      </c>
      <c r="O92" s="46">
        <f>SUM(N92)</f>
        <v>300000</v>
      </c>
      <c r="P92" s="22" t="s">
        <v>69</v>
      </c>
      <c r="Q92" s="45">
        <v>500000</v>
      </c>
      <c r="R92" s="46">
        <f>Q92</f>
        <v>500000</v>
      </c>
      <c r="S92" s="55"/>
      <c r="T92" s="207"/>
      <c r="U92" s="250" t="s">
        <v>4</v>
      </c>
      <c r="V92" s="1"/>
    </row>
    <row r="93" spans="1:22" ht="77.25" customHeight="1">
      <c r="A93" s="253" t="s">
        <v>119</v>
      </c>
      <c r="B93" s="50" t="s">
        <v>142</v>
      </c>
      <c r="C93" s="112">
        <f>SUM(K93,O93,R93,H93)</f>
        <v>1100000</v>
      </c>
      <c r="D93" s="74" t="s">
        <v>4</v>
      </c>
      <c r="E93" s="5" t="s">
        <v>69</v>
      </c>
      <c r="F93" s="75">
        <f aca="true" t="shared" si="6" ref="F93:F101">SUM(J93,N93,Q93)</f>
        <v>1100000</v>
      </c>
      <c r="G93" s="138">
        <v>320000</v>
      </c>
      <c r="H93" s="31"/>
      <c r="I93" s="23" t="str">
        <f aca="true" t="shared" si="7" ref="I93:I101">E93</f>
        <v>własne</v>
      </c>
      <c r="J93" s="37">
        <v>700000</v>
      </c>
      <c r="K93" s="142">
        <f>SUM(J93)</f>
        <v>700000</v>
      </c>
      <c r="L93" s="140"/>
      <c r="M93" s="34" t="s">
        <v>69</v>
      </c>
      <c r="N93" s="84">
        <v>200000</v>
      </c>
      <c r="O93" s="38">
        <f>SUM(N93)</f>
        <v>200000</v>
      </c>
      <c r="P93" s="22" t="s">
        <v>69</v>
      </c>
      <c r="Q93" s="37">
        <v>200000</v>
      </c>
      <c r="R93" s="38">
        <f aca="true" t="shared" si="8" ref="R93:R100">Q93</f>
        <v>200000</v>
      </c>
      <c r="S93" s="52"/>
      <c r="T93" s="208"/>
      <c r="U93" s="251" t="s">
        <v>4</v>
      </c>
      <c r="V93" s="1"/>
    </row>
    <row r="94" spans="1:22" ht="27" customHeight="1">
      <c r="A94" s="253" t="s">
        <v>120</v>
      </c>
      <c r="B94" s="50" t="s">
        <v>49</v>
      </c>
      <c r="C94" s="112">
        <f aca="true" t="shared" si="9" ref="C94:C101">SUM(K94,O94,R94,H94)</f>
        <v>70000</v>
      </c>
      <c r="D94" s="74" t="s">
        <v>4</v>
      </c>
      <c r="E94" s="5" t="s">
        <v>69</v>
      </c>
      <c r="F94" s="75">
        <f t="shared" si="6"/>
        <v>70000</v>
      </c>
      <c r="G94" s="138">
        <v>70000</v>
      </c>
      <c r="H94" s="31"/>
      <c r="I94" s="23" t="str">
        <f t="shared" si="7"/>
        <v>własne</v>
      </c>
      <c r="J94" s="37">
        <v>0</v>
      </c>
      <c r="K94" s="142">
        <f>SUM(J94)</f>
        <v>0</v>
      </c>
      <c r="L94" s="140"/>
      <c r="M94" s="34" t="s">
        <v>69</v>
      </c>
      <c r="N94" s="84">
        <v>70000</v>
      </c>
      <c r="O94" s="38">
        <f aca="true" t="shared" si="10" ref="O94:O100">SUM(N94)</f>
        <v>70000</v>
      </c>
      <c r="P94" s="22" t="s">
        <v>69</v>
      </c>
      <c r="Q94" s="37">
        <v>0</v>
      </c>
      <c r="R94" s="38">
        <f t="shared" si="8"/>
        <v>0</v>
      </c>
      <c r="S94" s="52"/>
      <c r="T94" s="208"/>
      <c r="U94" s="251" t="s">
        <v>4</v>
      </c>
      <c r="V94" s="1"/>
    </row>
    <row r="95" spans="1:22" ht="18" customHeight="1">
      <c r="A95" s="253" t="s">
        <v>121</v>
      </c>
      <c r="B95" s="50" t="s">
        <v>85</v>
      </c>
      <c r="C95" s="112">
        <f t="shared" si="9"/>
        <v>12000</v>
      </c>
      <c r="D95" s="74" t="s">
        <v>4</v>
      </c>
      <c r="E95" s="5" t="s">
        <v>69</v>
      </c>
      <c r="F95" s="75">
        <f t="shared" si="6"/>
        <v>12000</v>
      </c>
      <c r="G95" s="138">
        <v>4000</v>
      </c>
      <c r="H95" s="31"/>
      <c r="I95" s="23" t="str">
        <f t="shared" si="7"/>
        <v>własne</v>
      </c>
      <c r="J95" s="37">
        <v>4000</v>
      </c>
      <c r="K95" s="142">
        <f aca="true" t="shared" si="11" ref="K95:K101">SUM(J95)</f>
        <v>4000</v>
      </c>
      <c r="L95" s="140"/>
      <c r="M95" s="34" t="s">
        <v>69</v>
      </c>
      <c r="N95" s="84">
        <v>4000</v>
      </c>
      <c r="O95" s="38">
        <f t="shared" si="10"/>
        <v>4000</v>
      </c>
      <c r="P95" s="22" t="s">
        <v>69</v>
      </c>
      <c r="Q95" s="37">
        <v>4000</v>
      </c>
      <c r="R95" s="38">
        <f t="shared" si="8"/>
        <v>4000</v>
      </c>
      <c r="S95" s="52"/>
      <c r="T95" s="208"/>
      <c r="U95" s="251" t="s">
        <v>58</v>
      </c>
      <c r="V95" s="1"/>
    </row>
    <row r="96" spans="1:22" ht="27" customHeight="1">
      <c r="A96" s="253" t="s">
        <v>122</v>
      </c>
      <c r="B96" s="50" t="s">
        <v>86</v>
      </c>
      <c r="C96" s="112">
        <f t="shared" si="9"/>
        <v>30000</v>
      </c>
      <c r="D96" s="74" t="s">
        <v>4</v>
      </c>
      <c r="E96" s="5" t="s">
        <v>69</v>
      </c>
      <c r="F96" s="75">
        <f t="shared" si="6"/>
        <v>30000</v>
      </c>
      <c r="G96" s="138">
        <v>10000</v>
      </c>
      <c r="H96" s="31"/>
      <c r="I96" s="23" t="str">
        <f t="shared" si="7"/>
        <v>własne</v>
      </c>
      <c r="J96" s="37">
        <v>10000</v>
      </c>
      <c r="K96" s="142">
        <f t="shared" si="11"/>
        <v>10000</v>
      </c>
      <c r="L96" s="140"/>
      <c r="M96" s="34" t="s">
        <v>69</v>
      </c>
      <c r="N96" s="84">
        <v>10000</v>
      </c>
      <c r="O96" s="38">
        <f t="shared" si="10"/>
        <v>10000</v>
      </c>
      <c r="P96" s="22" t="s">
        <v>69</v>
      </c>
      <c r="Q96" s="37">
        <v>10000</v>
      </c>
      <c r="R96" s="38">
        <f t="shared" si="8"/>
        <v>10000</v>
      </c>
      <c r="S96" s="52"/>
      <c r="T96" s="208"/>
      <c r="U96" s="251" t="s">
        <v>59</v>
      </c>
      <c r="V96" s="1"/>
    </row>
    <row r="97" spans="1:22" ht="27" customHeight="1">
      <c r="A97" s="253" t="s">
        <v>123</v>
      </c>
      <c r="B97" s="50" t="s">
        <v>53</v>
      </c>
      <c r="C97" s="112">
        <f t="shared" si="9"/>
        <v>24900</v>
      </c>
      <c r="D97" s="74" t="s">
        <v>4</v>
      </c>
      <c r="E97" s="5" t="s">
        <v>69</v>
      </c>
      <c r="F97" s="75">
        <f t="shared" si="6"/>
        <v>24900</v>
      </c>
      <c r="G97" s="138">
        <v>8300</v>
      </c>
      <c r="H97" s="31"/>
      <c r="I97" s="23" t="str">
        <f t="shared" si="7"/>
        <v>własne</v>
      </c>
      <c r="J97" s="37">
        <v>8300</v>
      </c>
      <c r="K97" s="142">
        <f t="shared" si="11"/>
        <v>8300</v>
      </c>
      <c r="L97" s="140"/>
      <c r="M97" s="34" t="s">
        <v>69</v>
      </c>
      <c r="N97" s="84">
        <v>8300</v>
      </c>
      <c r="O97" s="38">
        <f t="shared" si="10"/>
        <v>8300</v>
      </c>
      <c r="P97" s="22" t="s">
        <v>69</v>
      </c>
      <c r="Q97" s="37">
        <v>8300</v>
      </c>
      <c r="R97" s="38">
        <f t="shared" si="8"/>
        <v>8300</v>
      </c>
      <c r="S97" s="52"/>
      <c r="T97" s="208"/>
      <c r="U97" s="251" t="s">
        <v>60</v>
      </c>
      <c r="V97" s="1"/>
    </row>
    <row r="98" spans="1:22" ht="27" customHeight="1">
      <c r="A98" s="253" t="s">
        <v>124</v>
      </c>
      <c r="B98" s="50" t="s">
        <v>55</v>
      </c>
      <c r="C98" s="112">
        <f t="shared" si="9"/>
        <v>24600</v>
      </c>
      <c r="D98" s="74" t="s">
        <v>4</v>
      </c>
      <c r="E98" s="5" t="s">
        <v>69</v>
      </c>
      <c r="F98" s="75">
        <f t="shared" si="6"/>
        <v>24600</v>
      </c>
      <c r="G98" s="138">
        <v>8200</v>
      </c>
      <c r="H98" s="31"/>
      <c r="I98" s="23" t="str">
        <f t="shared" si="7"/>
        <v>własne</v>
      </c>
      <c r="J98" s="37">
        <v>8200</v>
      </c>
      <c r="K98" s="142">
        <f t="shared" si="11"/>
        <v>8200</v>
      </c>
      <c r="L98" s="140"/>
      <c r="M98" s="34" t="s">
        <v>69</v>
      </c>
      <c r="N98" s="84">
        <v>8200</v>
      </c>
      <c r="O98" s="38">
        <f t="shared" si="10"/>
        <v>8200</v>
      </c>
      <c r="P98" s="22" t="s">
        <v>69</v>
      </c>
      <c r="Q98" s="37">
        <v>8200</v>
      </c>
      <c r="R98" s="38">
        <f t="shared" si="8"/>
        <v>8200</v>
      </c>
      <c r="S98" s="52"/>
      <c r="T98" s="208"/>
      <c r="U98" s="251" t="s">
        <v>4</v>
      </c>
      <c r="V98" s="1"/>
    </row>
    <row r="99" spans="1:22" ht="27" customHeight="1">
      <c r="A99" s="253" t="s">
        <v>125</v>
      </c>
      <c r="B99" s="50" t="s">
        <v>87</v>
      </c>
      <c r="C99" s="112">
        <f>SUM(K99,O99,R99,H99)</f>
        <v>33000</v>
      </c>
      <c r="D99" s="74" t="s">
        <v>4</v>
      </c>
      <c r="E99" s="5" t="s">
        <v>69</v>
      </c>
      <c r="F99" s="75">
        <f t="shared" si="6"/>
        <v>33000</v>
      </c>
      <c r="G99" s="138">
        <v>11000</v>
      </c>
      <c r="H99" s="31"/>
      <c r="I99" s="23" t="str">
        <f t="shared" si="7"/>
        <v>własne</v>
      </c>
      <c r="J99" s="37">
        <v>11000</v>
      </c>
      <c r="K99" s="142">
        <f t="shared" si="11"/>
        <v>11000</v>
      </c>
      <c r="L99" s="140"/>
      <c r="M99" s="34" t="s">
        <v>69</v>
      </c>
      <c r="N99" s="84">
        <v>11000</v>
      </c>
      <c r="O99" s="38">
        <f t="shared" si="10"/>
        <v>11000</v>
      </c>
      <c r="P99" s="22" t="s">
        <v>69</v>
      </c>
      <c r="Q99" s="37">
        <v>11000</v>
      </c>
      <c r="R99" s="38">
        <f t="shared" si="8"/>
        <v>11000</v>
      </c>
      <c r="S99" s="52"/>
      <c r="T99" s="208"/>
      <c r="U99" s="251" t="s">
        <v>61</v>
      </c>
      <c r="V99" s="1"/>
    </row>
    <row r="100" spans="1:22" ht="15" customHeight="1">
      <c r="A100" s="253" t="s">
        <v>126</v>
      </c>
      <c r="B100" s="49" t="s">
        <v>88</v>
      </c>
      <c r="C100" s="112">
        <f>SUM(K100,O100,R100,H100)</f>
        <v>120000</v>
      </c>
      <c r="D100" s="281" t="s">
        <v>5</v>
      </c>
      <c r="E100" s="5"/>
      <c r="F100" s="75">
        <f t="shared" si="6"/>
        <v>120000</v>
      </c>
      <c r="G100" s="138"/>
      <c r="H100" s="61"/>
      <c r="I100" s="23"/>
      <c r="J100" s="36">
        <v>40000</v>
      </c>
      <c r="K100" s="115">
        <f t="shared" si="11"/>
        <v>40000</v>
      </c>
      <c r="L100" s="140"/>
      <c r="M100" s="34"/>
      <c r="N100" s="114">
        <v>40000</v>
      </c>
      <c r="O100" s="62">
        <f t="shared" si="10"/>
        <v>40000</v>
      </c>
      <c r="P100" s="22"/>
      <c r="Q100" s="36">
        <v>40000</v>
      </c>
      <c r="R100" s="62">
        <f t="shared" si="8"/>
        <v>40000</v>
      </c>
      <c r="S100" s="67"/>
      <c r="T100" s="210"/>
      <c r="U100" s="251" t="s">
        <v>5</v>
      </c>
      <c r="V100" s="1"/>
    </row>
    <row r="101" spans="1:22" ht="18" customHeight="1" thickBot="1">
      <c r="A101" s="253" t="s">
        <v>127</v>
      </c>
      <c r="B101" s="51" t="s">
        <v>62</v>
      </c>
      <c r="C101" s="124">
        <f t="shared" si="9"/>
        <v>359000</v>
      </c>
      <c r="D101" s="282" t="s">
        <v>9</v>
      </c>
      <c r="E101" s="76"/>
      <c r="F101" s="77">
        <f t="shared" si="6"/>
        <v>359000</v>
      </c>
      <c r="G101" s="138">
        <v>159000</v>
      </c>
      <c r="H101" s="32"/>
      <c r="I101" s="23">
        <f t="shared" si="7"/>
        <v>0</v>
      </c>
      <c r="J101" s="39">
        <v>159000</v>
      </c>
      <c r="K101" s="143">
        <f t="shared" si="11"/>
        <v>159000</v>
      </c>
      <c r="L101" s="224"/>
      <c r="M101" s="225" t="s">
        <v>69</v>
      </c>
      <c r="N101" s="144">
        <v>100000</v>
      </c>
      <c r="O101" s="44">
        <f>SUM(N101)</f>
        <v>100000</v>
      </c>
      <c r="P101" s="226" t="s">
        <v>69</v>
      </c>
      <c r="Q101" s="39">
        <v>100000</v>
      </c>
      <c r="R101" s="44">
        <f>Q101</f>
        <v>100000</v>
      </c>
      <c r="S101" s="56"/>
      <c r="T101" s="211"/>
      <c r="U101" s="100" t="s">
        <v>9</v>
      </c>
      <c r="V101" s="1"/>
    </row>
    <row r="102" spans="1:22" ht="15" customHeight="1" thickBot="1">
      <c r="A102" s="256"/>
      <c r="B102" s="8"/>
      <c r="C102" s="133"/>
      <c r="D102" s="15"/>
      <c r="E102" s="7"/>
      <c r="F102" s="58"/>
      <c r="G102" s="135"/>
      <c r="H102" s="26"/>
      <c r="I102" s="26"/>
      <c r="J102" s="230"/>
      <c r="K102" s="232">
        <f>SUM(K92:K101)</f>
        <v>1090500</v>
      </c>
      <c r="L102" s="227"/>
      <c r="M102" s="228"/>
      <c r="N102" s="231"/>
      <c r="O102" s="233">
        <f>SUM(O92:O101)</f>
        <v>751500</v>
      </c>
      <c r="P102" s="229"/>
      <c r="Q102" s="230"/>
      <c r="R102" s="233">
        <f>SUM(R92:R101)</f>
        <v>881500</v>
      </c>
      <c r="S102" s="26"/>
      <c r="T102" s="26"/>
      <c r="U102" s="29"/>
      <c r="V102" s="1"/>
    </row>
    <row r="103" spans="1:22" ht="15" customHeight="1">
      <c r="A103" s="256"/>
      <c r="B103" s="8"/>
      <c r="C103" s="133"/>
      <c r="D103" s="15"/>
      <c r="E103" s="7"/>
      <c r="F103" s="58"/>
      <c r="G103" s="135"/>
      <c r="H103" s="26"/>
      <c r="I103" s="26"/>
      <c r="J103" s="24"/>
      <c r="K103" s="102"/>
      <c r="L103" s="102"/>
      <c r="M103" s="25"/>
      <c r="N103" s="102"/>
      <c r="O103" s="24"/>
      <c r="P103" s="25"/>
      <c r="Q103" s="24"/>
      <c r="R103" s="26"/>
      <c r="S103" s="26"/>
      <c r="T103" s="26"/>
      <c r="U103" s="29"/>
      <c r="V103" s="1"/>
    </row>
    <row r="104" spans="1:22" ht="15" customHeight="1">
      <c r="A104" s="256"/>
      <c r="B104" s="283"/>
      <c r="C104" s="133"/>
      <c r="D104" s="15"/>
      <c r="E104" s="7"/>
      <c r="F104" s="58"/>
      <c r="G104" s="135"/>
      <c r="H104" s="26"/>
      <c r="I104" s="26"/>
      <c r="J104" s="24"/>
      <c r="K104" s="102"/>
      <c r="L104" s="102"/>
      <c r="M104" s="25"/>
      <c r="N104" s="102"/>
      <c r="O104" s="24"/>
      <c r="P104" s="25"/>
      <c r="Q104" s="24"/>
      <c r="R104" s="26"/>
      <c r="S104" s="26"/>
      <c r="T104" s="26"/>
      <c r="U104" s="29"/>
      <c r="V104" s="1"/>
    </row>
    <row r="105" spans="1:22" ht="15" customHeight="1">
      <c r="A105" s="256"/>
      <c r="B105" s="106"/>
      <c r="C105" s="133"/>
      <c r="D105" s="106"/>
      <c r="E105" s="7"/>
      <c r="F105" s="58"/>
      <c r="G105" s="135"/>
      <c r="H105" s="26"/>
      <c r="I105" s="26"/>
      <c r="J105" s="24"/>
      <c r="K105" s="102"/>
      <c r="L105" s="102"/>
      <c r="M105" s="25"/>
      <c r="N105" s="102"/>
      <c r="O105" s="24"/>
      <c r="P105" s="25"/>
      <c r="Q105" s="24"/>
      <c r="R105" s="26"/>
      <c r="S105" s="26"/>
      <c r="T105" s="26"/>
      <c r="U105" s="29"/>
      <c r="V105" s="1"/>
    </row>
    <row r="106" spans="1:22" ht="15" customHeight="1">
      <c r="A106" s="256"/>
      <c r="B106" s="106"/>
      <c r="C106" s="133"/>
      <c r="D106" s="15"/>
      <c r="E106" s="7"/>
      <c r="F106" s="58"/>
      <c r="G106" s="135"/>
      <c r="H106" s="26"/>
      <c r="I106" s="26"/>
      <c r="J106" s="24"/>
      <c r="K106" s="102"/>
      <c r="L106" s="102"/>
      <c r="M106" s="25"/>
      <c r="N106" s="102"/>
      <c r="O106" s="24"/>
      <c r="P106" s="25"/>
      <c r="Q106" s="24"/>
      <c r="R106" s="26"/>
      <c r="S106" s="26"/>
      <c r="T106" s="26"/>
      <c r="U106" s="29"/>
      <c r="V106" s="1"/>
    </row>
    <row r="107" spans="1:22" ht="15" customHeight="1">
      <c r="A107" s="256"/>
      <c r="B107" s="106"/>
      <c r="C107" s="133"/>
      <c r="D107" s="15"/>
      <c r="E107" s="7"/>
      <c r="F107" s="58"/>
      <c r="G107" s="135"/>
      <c r="H107" s="26"/>
      <c r="I107" s="26"/>
      <c r="J107" s="24"/>
      <c r="K107" s="102"/>
      <c r="L107" s="102"/>
      <c r="M107" s="25"/>
      <c r="N107" s="102"/>
      <c r="O107" s="24"/>
      <c r="P107" s="25"/>
      <c r="Q107" s="24"/>
      <c r="R107" s="26"/>
      <c r="S107" s="26"/>
      <c r="T107" s="26"/>
      <c r="U107" s="29"/>
      <c r="V107" s="1"/>
    </row>
    <row r="108" spans="1:22" ht="15.75" customHeight="1">
      <c r="A108" s="256"/>
      <c r="B108" s="106"/>
      <c r="C108" s="133"/>
      <c r="D108" s="106" t="s">
        <v>114</v>
      </c>
      <c r="E108" s="7"/>
      <c r="F108" s="58"/>
      <c r="G108" s="135"/>
      <c r="H108" s="26"/>
      <c r="I108" s="26"/>
      <c r="J108" s="24"/>
      <c r="K108" s="102"/>
      <c r="L108" s="102"/>
      <c r="M108" s="25"/>
      <c r="N108" s="102"/>
      <c r="O108" s="24"/>
      <c r="P108" s="25"/>
      <c r="Q108" s="24"/>
      <c r="R108" s="26"/>
      <c r="S108" s="26"/>
      <c r="T108" s="26"/>
      <c r="U108" s="29"/>
      <c r="V108" s="1"/>
    </row>
    <row r="109" spans="1:22" ht="15.75" customHeight="1">
      <c r="A109" s="256"/>
      <c r="B109" s="106"/>
      <c r="C109" s="133"/>
      <c r="D109" s="106"/>
      <c r="E109" s="7"/>
      <c r="F109" s="58"/>
      <c r="G109" s="135"/>
      <c r="H109" s="26"/>
      <c r="I109" s="26"/>
      <c r="J109" s="24"/>
      <c r="K109" s="102"/>
      <c r="L109" s="102"/>
      <c r="M109" s="25"/>
      <c r="N109" s="102"/>
      <c r="O109" s="24"/>
      <c r="P109" s="25"/>
      <c r="Q109" s="24"/>
      <c r="R109" s="26"/>
      <c r="S109" s="26"/>
      <c r="T109" s="26"/>
      <c r="U109" s="29"/>
      <c r="V109" s="1"/>
    </row>
    <row r="110" spans="1:22" ht="15" customHeight="1" thickBot="1">
      <c r="A110" s="256"/>
      <c r="B110" s="8"/>
      <c r="C110" s="133"/>
      <c r="D110" s="15"/>
      <c r="E110" s="7"/>
      <c r="F110" s="58"/>
      <c r="G110" s="135"/>
      <c r="H110" s="26"/>
      <c r="I110" s="26"/>
      <c r="J110" s="24"/>
      <c r="K110" s="102"/>
      <c r="L110" s="102"/>
      <c r="M110" s="25"/>
      <c r="N110" s="102"/>
      <c r="O110" s="24"/>
      <c r="P110" s="25"/>
      <c r="Q110" s="24"/>
      <c r="R110" s="26"/>
      <c r="S110" s="26"/>
      <c r="T110" s="26"/>
      <c r="U110" s="29"/>
      <c r="V110" s="1"/>
    </row>
    <row r="111" spans="1:21" ht="41.25" customHeight="1" thickBot="1">
      <c r="A111" s="258"/>
      <c r="B111" s="145"/>
      <c r="C111" s="146"/>
      <c r="D111" s="89"/>
      <c r="E111" s="147"/>
      <c r="F111" s="148"/>
      <c r="G111" s="149"/>
      <c r="H111" s="262" t="s">
        <v>102</v>
      </c>
      <c r="I111" s="150"/>
      <c r="J111" s="151"/>
      <c r="K111" s="263" t="s">
        <v>103</v>
      </c>
      <c r="L111" s="152"/>
      <c r="M111" s="153"/>
      <c r="N111" s="152"/>
      <c r="O111" s="264" t="s">
        <v>104</v>
      </c>
      <c r="P111" s="153"/>
      <c r="Q111" s="108"/>
      <c r="R111" s="264" t="s">
        <v>105</v>
      </c>
      <c r="S111" s="154"/>
      <c r="T111" s="154"/>
      <c r="U111" s="264" t="s">
        <v>128</v>
      </c>
    </row>
    <row r="112" spans="1:22" ht="14.25" customHeight="1" thickBot="1">
      <c r="A112" s="258"/>
      <c r="B112" s="12"/>
      <c r="C112" s="155"/>
      <c r="D112" s="391" t="s">
        <v>11</v>
      </c>
      <c r="E112" s="392"/>
      <c r="F112" s="79"/>
      <c r="G112" s="156">
        <f>SUM(G119,G118,G117,G113)</f>
        <v>27592500</v>
      </c>
      <c r="H112" s="85">
        <f>SUM(H120,H119,H118,H117,H113)</f>
        <v>1596144.5</v>
      </c>
      <c r="I112" s="157"/>
      <c r="J112" s="158"/>
      <c r="K112" s="85">
        <f>SUM(K117:K120,K113)</f>
        <v>11711500</v>
      </c>
      <c r="L112" s="157"/>
      <c r="M112" s="159"/>
      <c r="N112" s="158"/>
      <c r="O112" s="85">
        <f>SUM(O120,O119,O118,O117,O113)</f>
        <v>10664500</v>
      </c>
      <c r="P112" s="157">
        <f>SUM(P117:P119,P113)</f>
        <v>3953000</v>
      </c>
      <c r="Q112" s="158"/>
      <c r="R112" s="85">
        <f>SUM(R113,R117:R120)</f>
        <v>23336500</v>
      </c>
      <c r="S112" s="85"/>
      <c r="T112" s="85"/>
      <c r="U112" s="85">
        <f>SUM(U117:U120,U113)</f>
        <v>73176000</v>
      </c>
      <c r="V112" s="4"/>
    </row>
    <row r="113" spans="1:21" ht="15" customHeight="1">
      <c r="A113" s="258"/>
      <c r="B113" s="160"/>
      <c r="C113" s="161"/>
      <c r="D113" s="162" t="s">
        <v>73</v>
      </c>
      <c r="E113" s="163"/>
      <c r="F113" s="103"/>
      <c r="G113" s="164">
        <f>SUM(G92:G99,F47:F49,F44:F45,F36:F37,F34:F35,F30:F32,F23:F29,F7:F22,F2:F6)</f>
        <v>16696500</v>
      </c>
      <c r="H113" s="86">
        <f>SUM(H114,H115,H116)</f>
        <v>295958.8</v>
      </c>
      <c r="I113" s="86"/>
      <c r="J113" s="385"/>
      <c r="K113" s="86">
        <f>SUM(K114:K116)</f>
        <v>8791500</v>
      </c>
      <c r="L113" s="86"/>
      <c r="M113" s="165"/>
      <c r="N113" s="398"/>
      <c r="O113" s="86">
        <f>SUM(O114:O116)</f>
        <v>6131500</v>
      </c>
      <c r="P113" s="165"/>
      <c r="Q113" s="385"/>
      <c r="R113" s="166">
        <f>SUM(R114:R116)</f>
        <v>12606500</v>
      </c>
      <c r="S113" s="219"/>
      <c r="T113" s="395"/>
      <c r="U113" s="166">
        <f>SUM(U114:U116)</f>
        <v>39200000</v>
      </c>
    </row>
    <row r="114" spans="1:21" ht="15" customHeight="1">
      <c r="A114" s="258"/>
      <c r="B114" s="160"/>
      <c r="C114" s="161"/>
      <c r="D114" s="388" t="s">
        <v>4</v>
      </c>
      <c r="E114" s="167" t="s">
        <v>69</v>
      </c>
      <c r="F114" s="101"/>
      <c r="G114" s="168" t="e">
        <f>SUM(G99,G98,G97,G96,G95,G94,#REF!,G93,G92,F47,F45,F44,F37,F35,F32,F29,F26,F24,F22,F20,F14,F12,F9,F6,F3)</f>
        <v>#REF!</v>
      </c>
      <c r="H114" s="170">
        <f>SUM(H4,H7,H10,H19,H27,H30,H42,H47,H61,H66,H71,H71,H78,H80)</f>
        <v>235958.8</v>
      </c>
      <c r="I114" s="87"/>
      <c r="J114" s="386"/>
      <c r="K114" s="87">
        <f>SUM(J3,J6,J9,J12,J14,J16,J18,J20,J22,J24,J26,J29,J32,J35,J37,J42,J43,J44,J45,J47,J66,J92:J99,J61,J75,J80)</f>
        <v>1414350</v>
      </c>
      <c r="L114" s="87"/>
      <c r="M114" s="169" t="s">
        <v>69</v>
      </c>
      <c r="N114" s="399"/>
      <c r="O114" s="87">
        <f>SUM(N3,N6,N9,N12,N14,N16,N18,N20,N22,N24,N26,N29,N32,N35,N37,N42,N43,N44,N45,N47,N66,N92:N99,N61,N75,N80)</f>
        <v>1176000</v>
      </c>
      <c r="P114" s="87">
        <f>SUM(O3,O6,O9,O12,O14,O20,O22,O24,O26,O29,O32,O35,O37,O44,O45,O47,O92:O99)</f>
        <v>741500</v>
      </c>
      <c r="Q114" s="386"/>
      <c r="R114" s="142">
        <f>SUM(Q3,Q6,Q9,Q12,Q14,Q16,Q18,Q20,Q22,Q24,Q26,Q29,Q32,Q35,Q37,Q42,Q43,Q44,Q45,Q47,Q66,Q92:Q99,Q61,Q75,Q80)</f>
        <v>2207400</v>
      </c>
      <c r="S114" s="220"/>
      <c r="T114" s="396"/>
      <c r="U114" s="142">
        <f>SUM(T3,T6,T9,T12,T14,T16,T18,T20,T22,T24,T26,T29,T32,T35,T37,T42,T43,T44,T45,T47,T66,T92:T99,T61,T75,T80)</f>
        <v>8450000</v>
      </c>
    </row>
    <row r="115" spans="1:21" ht="15" customHeight="1">
      <c r="A115" s="258"/>
      <c r="B115" s="160"/>
      <c r="C115" s="161"/>
      <c r="D115" s="389"/>
      <c r="E115" s="167" t="s">
        <v>74</v>
      </c>
      <c r="F115" s="101"/>
      <c r="G115" s="170"/>
      <c r="H115" s="87">
        <v>0</v>
      </c>
      <c r="I115" s="87"/>
      <c r="J115" s="386"/>
      <c r="K115" s="87">
        <f>SUM(J2,J4,J7,J10,J13,J15,J17,J19,J21,J23,J25,J27,J30,J34,J36,J41,J48,J65,J71,J73,J78,J84)</f>
        <v>5337230</v>
      </c>
      <c r="L115" s="87">
        <f>SUM(K2,K4,K7,K10,K13,K15,K17,K19,K21,K23,K25,K27,K30,K34,K36,K41,K48,K64)</f>
        <v>3600000</v>
      </c>
      <c r="M115" s="87">
        <f>SUM(L2,L4,L7,L10,L13,L15,L17,L19,L21,L23,L25,L27,L30,L34,L36,L41,L48,L65)</f>
        <v>723250</v>
      </c>
      <c r="N115" s="399"/>
      <c r="O115" s="87">
        <f>SUM(N2,N4,N7,N10,N13,N15,N17,N19,N21,N23,N25,N27,N30,N34,N36,N41,N48,N65,N71,N73,N78,N84)</f>
        <v>4955500</v>
      </c>
      <c r="P115" s="87">
        <f>SUM(O2,O4,O7,O10,O13,O15,O17,O19,O21,O23,O25,O27,O30,O34,O36,O41,O48,O64)</f>
        <v>4390000</v>
      </c>
      <c r="Q115" s="386"/>
      <c r="R115" s="142">
        <f>SUM(Q2,Q4,Q7,Q10,Q13,Q15,Q17,Q19,Q21,Q23,Q25,Q27,Q30,Q34,Q36,Q41,Q48,Q65,Q71,Q73,Q78,Q84)</f>
        <v>9719100</v>
      </c>
      <c r="S115" s="220"/>
      <c r="T115" s="396"/>
      <c r="U115" s="142">
        <f>SUM(T2,T4,T7,T10,T13,T15,T17,T19,T21,T23,T25,T27,T30,T34,T36,T41,T48,T65,T71,T73,T78,T84)</f>
        <v>30750000</v>
      </c>
    </row>
    <row r="116" spans="1:21" ht="15" customHeight="1">
      <c r="A116" s="258"/>
      <c r="B116" s="160"/>
      <c r="C116" s="161"/>
      <c r="D116" s="390"/>
      <c r="E116" s="167" t="s">
        <v>75</v>
      </c>
      <c r="F116" s="101"/>
      <c r="G116" s="171">
        <f>SUM(F49,F31,F28,F11,F8,F5)</f>
        <v>2779920</v>
      </c>
      <c r="H116" s="87">
        <f>SUM(H49)</f>
        <v>60000</v>
      </c>
      <c r="I116" s="87"/>
      <c r="J116" s="386"/>
      <c r="K116" s="87">
        <f>SUM(J5,J8,J11,J28,J31,J49)</f>
        <v>2039920</v>
      </c>
      <c r="L116" s="87">
        <f>SUM(K5,K8,K11,K28,K31,K49)</f>
        <v>0</v>
      </c>
      <c r="M116" s="87">
        <f>SUM(L5,L8,L11,L28,L31,L49)</f>
        <v>0</v>
      </c>
      <c r="N116" s="399"/>
      <c r="O116" s="87">
        <f>SUM(N5,N8,N11,N28,N31,N49)</f>
        <v>0</v>
      </c>
      <c r="P116" s="87">
        <f>SUM(O5,O8,O11,O28,O31,O49)</f>
        <v>0</v>
      </c>
      <c r="Q116" s="386"/>
      <c r="R116" s="142">
        <f>SUM(Q5,Q8,Q11,Q28,Q31,Q49)</f>
        <v>680000</v>
      </c>
      <c r="S116" s="220"/>
      <c r="T116" s="396"/>
      <c r="U116" s="142">
        <f>SUM(T5,T8,T11,T28,T31,T49)</f>
        <v>0</v>
      </c>
    </row>
    <row r="117" spans="1:21" ht="15" customHeight="1">
      <c r="A117" s="258"/>
      <c r="B117" s="160"/>
      <c r="C117" s="161"/>
      <c r="D117" s="172" t="s">
        <v>9</v>
      </c>
      <c r="E117" s="173"/>
      <c r="F117" s="101"/>
      <c r="G117" s="170">
        <f>SUM(G101,G70,G69,G60,G59,G55,G53,G51)</f>
        <v>9616000</v>
      </c>
      <c r="H117" s="223">
        <f>SUM(H51,H53,H55:H60,H63,H67,H70,H69,H75,H85)</f>
        <v>1300185.7</v>
      </c>
      <c r="I117" s="87"/>
      <c r="J117" s="386"/>
      <c r="K117" s="87">
        <f>SUM(J51,J55,J56,J57,J58,J59,J60,J63,J67,J69,J70,J77,J85,J101)</f>
        <v>1716000</v>
      </c>
      <c r="L117" s="87">
        <f>SUM(K51:K62,K67:K70,K101)</f>
        <v>2360000</v>
      </c>
      <c r="M117" s="87">
        <f>SUM(L51:L63,L67:L70,L101)</f>
        <v>0</v>
      </c>
      <c r="N117" s="399"/>
      <c r="O117" s="87">
        <f>SUM(N53,N55,N56,N57,N58,N59,N60,N51,N63,N67,N69,N70,N77,N85,N101)</f>
        <v>2853000</v>
      </c>
      <c r="P117" s="87">
        <f>SUM(O51:O63,O67:O70,O101)</f>
        <v>3953000</v>
      </c>
      <c r="Q117" s="386"/>
      <c r="R117" s="142">
        <f>SUM(Q51,Q53,Q55,Q56,Q57,Q58,Q59,Q60,Q63,Q67,Q69,Q70,Q77,Q85,Q101)</f>
        <v>2170000</v>
      </c>
      <c r="S117" s="220"/>
      <c r="T117" s="396"/>
      <c r="U117" s="142">
        <f>SUM(T51,T53,T55,T56,T57,T58,T59,T60,T63,T67,T69,T70,T77,T85,T101)</f>
        <v>4550000</v>
      </c>
    </row>
    <row r="118" spans="1:21" ht="15" customHeight="1">
      <c r="A118" s="258"/>
      <c r="B118" s="160"/>
      <c r="C118" s="161"/>
      <c r="D118" s="172" t="s">
        <v>5</v>
      </c>
      <c r="E118" s="173"/>
      <c r="F118" s="101"/>
      <c r="G118" s="170">
        <f>SUM(F38,F39,F40)</f>
        <v>1140000</v>
      </c>
      <c r="H118" s="87">
        <f>SUM(H38:H40,H100)</f>
        <v>0</v>
      </c>
      <c r="I118" s="87"/>
      <c r="J118" s="386"/>
      <c r="K118" s="87">
        <f>SUM(K38:K40,K100,J82)</f>
        <v>420000</v>
      </c>
      <c r="L118" s="87">
        <f>SUM(L38:L40,L100)</f>
        <v>0</v>
      </c>
      <c r="M118" s="87">
        <f>SUM(M38:M40,M100)</f>
        <v>0</v>
      </c>
      <c r="N118" s="399"/>
      <c r="O118" s="87">
        <f>SUM(O38:O40,O100,N82)</f>
        <v>380000</v>
      </c>
      <c r="P118" s="87">
        <f>SUM(P38:P40,P100)</f>
        <v>0</v>
      </c>
      <c r="Q118" s="386"/>
      <c r="R118" s="142">
        <f>SUM(R38:R40,R100,Q82)</f>
        <v>460000</v>
      </c>
      <c r="S118" s="220"/>
      <c r="T118" s="396"/>
      <c r="U118" s="142">
        <f>SUM(T38:T40,T100)</f>
        <v>2720000</v>
      </c>
    </row>
    <row r="119" spans="1:21" ht="16.5" customHeight="1">
      <c r="A119" s="258"/>
      <c r="B119" s="160"/>
      <c r="C119" s="161"/>
      <c r="D119" s="174" t="s">
        <v>10</v>
      </c>
      <c r="E119" s="173"/>
      <c r="F119" s="101"/>
      <c r="G119" s="175">
        <f>SUM(F50)</f>
        <v>140000</v>
      </c>
      <c r="H119" s="105">
        <v>0</v>
      </c>
      <c r="I119" s="105"/>
      <c r="J119" s="386"/>
      <c r="K119" s="105">
        <f>SUM(J50)</f>
        <v>140000</v>
      </c>
      <c r="L119" s="117"/>
      <c r="M119" s="176"/>
      <c r="N119" s="399"/>
      <c r="O119" s="105">
        <f>SUM(N50)</f>
        <v>0</v>
      </c>
      <c r="P119" s="176"/>
      <c r="Q119" s="386"/>
      <c r="R119" s="118">
        <v>0</v>
      </c>
      <c r="S119" s="221"/>
      <c r="T119" s="396"/>
      <c r="U119" s="118">
        <v>0</v>
      </c>
    </row>
    <row r="120" spans="1:21" ht="15.75" customHeight="1" thickBot="1">
      <c r="A120" s="258"/>
      <c r="B120" s="160"/>
      <c r="C120" s="177"/>
      <c r="D120" s="178" t="s">
        <v>113</v>
      </c>
      <c r="E120" s="179"/>
      <c r="F120" s="107"/>
      <c r="G120" s="180"/>
      <c r="H120" s="88">
        <f>SUM(H62,H72,H68,H75,H79,H81,H86)</f>
        <v>0</v>
      </c>
      <c r="I120" s="88"/>
      <c r="J120" s="387"/>
      <c r="K120" s="88">
        <f>SUM(J52,J62,J72,J68,J79,J81,J86)</f>
        <v>644000</v>
      </c>
      <c r="L120" s="181"/>
      <c r="M120" s="182"/>
      <c r="N120" s="400"/>
      <c r="O120" s="88">
        <f>SUM(N52,N62,N68,N72,N81,N83,N86)</f>
        <v>1300000</v>
      </c>
      <c r="P120" s="182"/>
      <c r="Q120" s="387"/>
      <c r="R120" s="143">
        <f>SUM(Q52,Q62,Q68,Q72,Q76,Q79,Q81,Q86)</f>
        <v>8100000</v>
      </c>
      <c r="S120" s="222"/>
      <c r="T120" s="397"/>
      <c r="U120" s="143">
        <f>SUM(T52,T62,T68,T72,T76,T79,T81,T86)</f>
        <v>26706000</v>
      </c>
    </row>
    <row r="121" spans="1:20" ht="21" customHeight="1">
      <c r="A121" s="258"/>
      <c r="B121" s="145"/>
      <c r="C121" s="183"/>
      <c r="D121" s="89"/>
      <c r="E121" s="147"/>
      <c r="F121" s="184"/>
      <c r="G121" s="185"/>
      <c r="I121" s="89"/>
      <c r="J121" s="186"/>
      <c r="K121" s="186"/>
      <c r="L121" s="186"/>
      <c r="M121" s="187"/>
      <c r="N121" s="186"/>
      <c r="O121" s="89"/>
      <c r="P121" s="187"/>
      <c r="Q121" s="89"/>
      <c r="R121" s="89"/>
      <c r="S121" s="89"/>
      <c r="T121" s="89"/>
    </row>
    <row r="122" spans="1:20" ht="30" customHeight="1">
      <c r="A122" s="258"/>
      <c r="B122" s="145"/>
      <c r="D122" s="89"/>
      <c r="E122" s="147"/>
      <c r="F122" s="184"/>
      <c r="G122" s="189"/>
      <c r="I122" s="89"/>
      <c r="J122" s="186"/>
      <c r="K122" s="89"/>
      <c r="L122" s="89"/>
      <c r="M122" s="187"/>
      <c r="N122" s="89"/>
      <c r="O122" s="89"/>
      <c r="P122" s="187"/>
      <c r="Q122" s="89"/>
      <c r="R122" s="89"/>
      <c r="S122" s="89"/>
      <c r="T122" s="89"/>
    </row>
    <row r="123" spans="1:20" ht="15" customHeight="1">
      <c r="A123" s="258"/>
      <c r="B123" s="145"/>
      <c r="D123" s="89"/>
      <c r="E123" s="147"/>
      <c r="F123" s="184"/>
      <c r="G123" s="189"/>
      <c r="I123" s="89"/>
      <c r="J123" s="186"/>
      <c r="K123" s="186"/>
      <c r="L123" s="89"/>
      <c r="M123" s="187"/>
      <c r="N123" s="89"/>
      <c r="O123" s="89"/>
      <c r="P123" s="187"/>
      <c r="Q123" s="89"/>
      <c r="R123" s="89"/>
      <c r="S123" s="89"/>
      <c r="T123" s="89"/>
    </row>
    <row r="124" spans="1:20" ht="15" customHeight="1">
      <c r="A124" s="258"/>
      <c r="B124" s="145"/>
      <c r="D124" s="89"/>
      <c r="E124" s="147"/>
      <c r="F124" s="184"/>
      <c r="G124" s="189"/>
      <c r="I124" s="89"/>
      <c r="J124" s="186"/>
      <c r="K124" s="89"/>
      <c r="L124" s="89"/>
      <c r="M124" s="187"/>
      <c r="N124" s="89"/>
      <c r="O124" s="89"/>
      <c r="P124" s="187"/>
      <c r="Q124" s="89"/>
      <c r="R124" s="89"/>
      <c r="S124" s="89"/>
      <c r="T124" s="89"/>
    </row>
    <row r="125" spans="1:20" ht="15" customHeight="1">
      <c r="A125" s="258"/>
      <c r="B125" s="145"/>
      <c r="D125" s="89"/>
      <c r="E125" s="147"/>
      <c r="F125" s="184"/>
      <c r="G125" s="189"/>
      <c r="I125" s="89"/>
      <c r="J125" s="186"/>
      <c r="K125" s="89"/>
      <c r="L125" s="89"/>
      <c r="M125" s="187"/>
      <c r="N125" s="89"/>
      <c r="O125" s="89"/>
      <c r="P125" s="187"/>
      <c r="Q125" s="89"/>
      <c r="R125" s="89"/>
      <c r="S125" s="89"/>
      <c r="T125" s="89"/>
    </row>
    <row r="126" spans="1:20" ht="15" customHeight="1">
      <c r="A126" s="258"/>
      <c r="B126" s="145"/>
      <c r="D126" s="89"/>
      <c r="E126" s="147"/>
      <c r="F126" s="184"/>
      <c r="G126" s="189"/>
      <c r="I126" s="89"/>
      <c r="J126" s="186"/>
      <c r="K126" s="89"/>
      <c r="L126" s="89"/>
      <c r="M126" s="187"/>
      <c r="N126" s="89"/>
      <c r="O126" s="89"/>
      <c r="P126" s="187"/>
      <c r="Q126" s="89"/>
      <c r="R126" s="89"/>
      <c r="S126" s="89"/>
      <c r="T126" s="89"/>
    </row>
    <row r="127" spans="1:20" ht="15" customHeight="1">
      <c r="A127" s="258"/>
      <c r="B127" s="145"/>
      <c r="D127" s="89"/>
      <c r="E127" s="147"/>
      <c r="F127" s="184"/>
      <c r="G127" s="189"/>
      <c r="I127" s="89"/>
      <c r="J127" s="186"/>
      <c r="K127" s="89"/>
      <c r="L127" s="89"/>
      <c r="M127" s="187"/>
      <c r="N127" s="89"/>
      <c r="O127" s="89"/>
      <c r="P127" s="187"/>
      <c r="Q127" s="89"/>
      <c r="R127" s="89"/>
      <c r="S127" s="89"/>
      <c r="T127" s="89"/>
    </row>
  </sheetData>
  <mergeCells count="265">
    <mergeCell ref="B51:B52"/>
    <mergeCell ref="A51:A52"/>
    <mergeCell ref="C51:C52"/>
    <mergeCell ref="U51:U52"/>
    <mergeCell ref="D1:E1"/>
    <mergeCell ref="U64:U68"/>
    <mergeCell ref="U61:U63"/>
    <mergeCell ref="U75:U77"/>
    <mergeCell ref="H75:H77"/>
    <mergeCell ref="D74:E74"/>
    <mergeCell ref="R61:R63"/>
    <mergeCell ref="K61:K63"/>
    <mergeCell ref="O61:O63"/>
    <mergeCell ref="D46:E46"/>
    <mergeCell ref="T113:T120"/>
    <mergeCell ref="O64:O68"/>
    <mergeCell ref="K64:K68"/>
    <mergeCell ref="R64:R68"/>
    <mergeCell ref="N113:N120"/>
    <mergeCell ref="K71:K72"/>
    <mergeCell ref="O82:O83"/>
    <mergeCell ref="R82:R83"/>
    <mergeCell ref="M74:N74"/>
    <mergeCell ref="O75:O77"/>
    <mergeCell ref="A78:A79"/>
    <mergeCell ref="K78:K79"/>
    <mergeCell ref="O78:O79"/>
    <mergeCell ref="R78:R79"/>
    <mergeCell ref="C78:C79"/>
    <mergeCell ref="B78:B79"/>
    <mergeCell ref="A75:A77"/>
    <mergeCell ref="C75:C77"/>
    <mergeCell ref="K75:K77"/>
    <mergeCell ref="B75:B77"/>
    <mergeCell ref="J113:J120"/>
    <mergeCell ref="Q113:Q120"/>
    <mergeCell ref="K84:K86"/>
    <mergeCell ref="D114:D116"/>
    <mergeCell ref="D112:E112"/>
    <mergeCell ref="D91:E91"/>
    <mergeCell ref="M91:N91"/>
    <mergeCell ref="P91:Q91"/>
    <mergeCell ref="U84:U86"/>
    <mergeCell ref="A84:A86"/>
    <mergeCell ref="A82:A83"/>
    <mergeCell ref="B84:B86"/>
    <mergeCell ref="C84:C86"/>
    <mergeCell ref="B82:B83"/>
    <mergeCell ref="C82:C83"/>
    <mergeCell ref="K82:K83"/>
    <mergeCell ref="O84:O86"/>
    <mergeCell ref="R84:R86"/>
    <mergeCell ref="B80:B81"/>
    <mergeCell ref="A80:A81"/>
    <mergeCell ref="R80:R81"/>
    <mergeCell ref="U80:U81"/>
    <mergeCell ref="K80:K81"/>
    <mergeCell ref="O80:O81"/>
    <mergeCell ref="C80:C81"/>
    <mergeCell ref="A61:A63"/>
    <mergeCell ref="C61:C63"/>
    <mergeCell ref="C71:C72"/>
    <mergeCell ref="B71:B72"/>
    <mergeCell ref="A64:A68"/>
    <mergeCell ref="B64:B68"/>
    <mergeCell ref="C64:C68"/>
    <mergeCell ref="A71:A72"/>
    <mergeCell ref="B61:B63"/>
    <mergeCell ref="U82:U83"/>
    <mergeCell ref="U71:U72"/>
    <mergeCell ref="R71:R72"/>
    <mergeCell ref="O71:O72"/>
    <mergeCell ref="P74:Q74"/>
    <mergeCell ref="U78:U79"/>
    <mergeCell ref="D65:D66"/>
    <mergeCell ref="G15:G16"/>
    <mergeCell ref="G23:G24"/>
    <mergeCell ref="D27:D29"/>
    <mergeCell ref="D23:D24"/>
    <mergeCell ref="D64:E64"/>
    <mergeCell ref="D41:D42"/>
    <mergeCell ref="G17:G18"/>
    <mergeCell ref="D21:D22"/>
    <mergeCell ref="G46:G50"/>
    <mergeCell ref="C15:C16"/>
    <mergeCell ref="H15:H16"/>
    <mergeCell ref="K15:K16"/>
    <mergeCell ref="D47:D49"/>
    <mergeCell ref="H19:H20"/>
    <mergeCell ref="K19:K20"/>
    <mergeCell ref="D15:D16"/>
    <mergeCell ref="G21:G22"/>
    <mergeCell ref="K30:K32"/>
    <mergeCell ref="H27:H29"/>
    <mergeCell ref="A15:A16"/>
    <mergeCell ref="B15:B16"/>
    <mergeCell ref="B17:B18"/>
    <mergeCell ref="A17:A18"/>
    <mergeCell ref="U25:U26"/>
    <mergeCell ref="R25:R26"/>
    <mergeCell ref="O25:O26"/>
    <mergeCell ref="C17:C18"/>
    <mergeCell ref="D17:D18"/>
    <mergeCell ref="O17:O18"/>
    <mergeCell ref="H17:H18"/>
    <mergeCell ref="K17:K18"/>
    <mergeCell ref="D19:D20"/>
    <mergeCell ref="G19:G20"/>
    <mergeCell ref="O41:O42"/>
    <mergeCell ref="R41:R42"/>
    <mergeCell ref="O27:O29"/>
    <mergeCell ref="R36:R37"/>
    <mergeCell ref="O30:O32"/>
    <mergeCell ref="O36:O37"/>
    <mergeCell ref="O34:O35"/>
    <mergeCell ref="M1:N1"/>
    <mergeCell ref="P1:Q1"/>
    <mergeCell ref="G4:G6"/>
    <mergeCell ref="H4:H6"/>
    <mergeCell ref="K4:K6"/>
    <mergeCell ref="O2:O3"/>
    <mergeCell ref="K2:K3"/>
    <mergeCell ref="B7:B9"/>
    <mergeCell ref="A7:A9"/>
    <mergeCell ref="G2:G3"/>
    <mergeCell ref="G7:G9"/>
    <mergeCell ref="A2:A3"/>
    <mergeCell ref="A4:A6"/>
    <mergeCell ref="B4:B6"/>
    <mergeCell ref="D4:D6"/>
    <mergeCell ref="D2:D3"/>
    <mergeCell ref="B2:B3"/>
    <mergeCell ref="C2:C3"/>
    <mergeCell ref="C4:C6"/>
    <mergeCell ref="D7:D9"/>
    <mergeCell ref="H13:H14"/>
    <mergeCell ref="H2:H3"/>
    <mergeCell ref="H10:H12"/>
    <mergeCell ref="C7:C9"/>
    <mergeCell ref="C10:C12"/>
    <mergeCell ref="C13:C14"/>
    <mergeCell ref="K7:K9"/>
    <mergeCell ref="H7:H9"/>
    <mergeCell ref="K13:K14"/>
    <mergeCell ref="K10:K12"/>
    <mergeCell ref="A10:A12"/>
    <mergeCell ref="G10:G12"/>
    <mergeCell ref="B13:B14"/>
    <mergeCell ref="A13:A14"/>
    <mergeCell ref="D13:D14"/>
    <mergeCell ref="G13:G14"/>
    <mergeCell ref="D10:D12"/>
    <mergeCell ref="B10:B12"/>
    <mergeCell ref="A19:A20"/>
    <mergeCell ref="B19:B20"/>
    <mergeCell ref="C19:C20"/>
    <mergeCell ref="C21:C22"/>
    <mergeCell ref="A21:A22"/>
    <mergeCell ref="B21:B22"/>
    <mergeCell ref="A23:A24"/>
    <mergeCell ref="L2:L3"/>
    <mergeCell ref="L4:L6"/>
    <mergeCell ref="L7:L9"/>
    <mergeCell ref="L10:L12"/>
    <mergeCell ref="L13:L14"/>
    <mergeCell ref="L19:L20"/>
    <mergeCell ref="L21:L22"/>
    <mergeCell ref="H21:H22"/>
    <mergeCell ref="K21:K22"/>
    <mergeCell ref="A25:A26"/>
    <mergeCell ref="B25:B26"/>
    <mergeCell ref="D25:D26"/>
    <mergeCell ref="G25:G26"/>
    <mergeCell ref="C25:C26"/>
    <mergeCell ref="L27:L29"/>
    <mergeCell ref="B27:B29"/>
    <mergeCell ref="H23:H24"/>
    <mergeCell ref="K23:K24"/>
    <mergeCell ref="L23:L24"/>
    <mergeCell ref="H25:H26"/>
    <mergeCell ref="K25:K26"/>
    <mergeCell ref="L25:L26"/>
    <mergeCell ref="B23:B24"/>
    <mergeCell ref="C23:C24"/>
    <mergeCell ref="A27:A29"/>
    <mergeCell ref="G27:G29"/>
    <mergeCell ref="B30:B32"/>
    <mergeCell ref="A30:A32"/>
    <mergeCell ref="D30:D32"/>
    <mergeCell ref="G30:G32"/>
    <mergeCell ref="C30:C32"/>
    <mergeCell ref="K27:K29"/>
    <mergeCell ref="D36:D37"/>
    <mergeCell ref="G36:G37"/>
    <mergeCell ref="C36:C37"/>
    <mergeCell ref="C27:C29"/>
    <mergeCell ref="L30:L32"/>
    <mergeCell ref="D34:D35"/>
    <mergeCell ref="K34:K35"/>
    <mergeCell ref="L34:L35"/>
    <mergeCell ref="G34:G35"/>
    <mergeCell ref="H34:H35"/>
    <mergeCell ref="H30:H32"/>
    <mergeCell ref="R2:R3"/>
    <mergeCell ref="U2:U3"/>
    <mergeCell ref="U36:U37"/>
    <mergeCell ref="U34:U35"/>
    <mergeCell ref="R34:R35"/>
    <mergeCell ref="U30:U32"/>
    <mergeCell ref="R30:R32"/>
    <mergeCell ref="U27:U29"/>
    <mergeCell ref="R27:R29"/>
    <mergeCell ref="U23:U24"/>
    <mergeCell ref="U4:U6"/>
    <mergeCell ref="R4:R6"/>
    <mergeCell ref="O4:O6"/>
    <mergeCell ref="U13:U14"/>
    <mergeCell ref="R13:R14"/>
    <mergeCell ref="O13:O14"/>
    <mergeCell ref="U10:U12"/>
    <mergeCell ref="R10:R12"/>
    <mergeCell ref="U7:U9"/>
    <mergeCell ref="R7:R9"/>
    <mergeCell ref="U17:U18"/>
    <mergeCell ref="R17:R18"/>
    <mergeCell ref="R23:R24"/>
    <mergeCell ref="O23:O24"/>
    <mergeCell ref="R21:R22"/>
    <mergeCell ref="O21:O22"/>
    <mergeCell ref="O19:O20"/>
    <mergeCell ref="U19:U20"/>
    <mergeCell ref="R19:R20"/>
    <mergeCell ref="O7:O9"/>
    <mergeCell ref="O15:O16"/>
    <mergeCell ref="R15:R16"/>
    <mergeCell ref="U15:U16"/>
    <mergeCell ref="O10:O12"/>
    <mergeCell ref="U46:U50"/>
    <mergeCell ref="U41:U42"/>
    <mergeCell ref="U21:U22"/>
    <mergeCell ref="C46:C50"/>
    <mergeCell ref="C34:C35"/>
    <mergeCell ref="C41:C42"/>
    <mergeCell ref="L46:L50"/>
    <mergeCell ref="O46:O50"/>
    <mergeCell ref="R46:R50"/>
    <mergeCell ref="K41:K42"/>
    <mergeCell ref="B46:B50"/>
    <mergeCell ref="A46:A50"/>
    <mergeCell ref="B34:B35"/>
    <mergeCell ref="A34:A35"/>
    <mergeCell ref="A41:A42"/>
    <mergeCell ref="B36:B37"/>
    <mergeCell ref="A36:A37"/>
    <mergeCell ref="B41:B42"/>
    <mergeCell ref="M54:N54"/>
    <mergeCell ref="P54:Q54"/>
    <mergeCell ref="D33:E33"/>
    <mergeCell ref="M33:N33"/>
    <mergeCell ref="P33:Q33"/>
    <mergeCell ref="D54:E54"/>
    <mergeCell ref="K46:K50"/>
    <mergeCell ref="H36:H37"/>
    <mergeCell ref="K36:K37"/>
    <mergeCell ref="L36:L37"/>
  </mergeCells>
  <printOptions/>
  <pageMargins left="0.984251968503937" right="0.984251968503937" top="1.1811023622047245" bottom="0.7874015748031497" header="0.4330708661417323" footer="0.5118110236220472"/>
  <pageSetup horizontalDpi="300" verticalDpi="300" orientation="landscape" paperSize="9" scale="71" r:id="rId1"/>
  <headerFooter alignWithMargins="0">
    <oddHeader>&amp;CPlan inwestycji Miasta Czeladź na lata 2005-2007
&amp;R 
Załącznik nr 1 
do Uchwały Rady Miejskiej 
w Czeladzi 
Nr XLVI/658/2005 
z dnia 31 stycznia2005</oddHeader>
    <oddFooter>&amp;L&amp;P/&amp;N</oddFooter>
  </headerFooter>
  <rowBreaks count="4" manualBreakCount="4">
    <brk id="32" max="21" man="1"/>
    <brk id="53" max="21" man="1"/>
    <brk id="73" max="21" man="1"/>
    <brk id="10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Skiba P</dc:creator>
  <cp:keywords/>
  <dc:description/>
  <cp:lastModifiedBy>Olab</cp:lastModifiedBy>
  <cp:lastPrinted>2005-02-02T08:56:29Z</cp:lastPrinted>
  <dcterms:created xsi:type="dcterms:W3CDTF">2004-11-09T17:48:00Z</dcterms:created>
  <dcterms:modified xsi:type="dcterms:W3CDTF">2005-02-02T08:56:33Z</dcterms:modified>
  <cp:category/>
  <cp:version/>
  <cp:contentType/>
  <cp:contentStatus/>
</cp:coreProperties>
</file>