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tabRatio="907" activeTab="0"/>
  </bookViews>
  <sheets>
    <sheet name="RAZEM-2 strony" sheetId="1" r:id="rId1"/>
    <sheet name="ekologia - 7stron" sheetId="2" r:id="rId2"/>
    <sheet name="polityka społeczna - 5 stron" sheetId="3" r:id="rId3"/>
    <sheet name="polityka gospodarcza - 1 strona" sheetId="4" r:id="rId4"/>
  </sheets>
  <definedNames>
    <definedName name="_xlnm.Print_Titles" localSheetId="1">'ekologia - 7stron'!$1:$2</definedName>
    <definedName name="_xlnm.Print_Titles" localSheetId="3">'polityka gospodarcza - 1 strona'!$1:$2</definedName>
    <definedName name="_xlnm.Print_Titles" localSheetId="2">'polityka społeczna - 5 stron'!$1:$2</definedName>
    <definedName name="_xlnm.Print_Titles" localSheetId="0">'RAZEM-2 strony'!$1:$2</definedName>
  </definedNames>
  <calcPr fullCalcOnLoad="1"/>
</workbook>
</file>

<file path=xl/comments2.xml><?xml version="1.0" encoding="utf-8"?>
<comments xmlns="http://schemas.openxmlformats.org/spreadsheetml/2006/main">
  <authors>
    <author>zenek</author>
  </authors>
  <commentList>
    <comment ref="B15" authorId="0">
      <text>
        <r>
          <rPr>
            <sz val="8"/>
            <rFont val="Tahoma"/>
            <family val="0"/>
          </rPr>
          <t xml:space="preserve">kwota obejmuje również wodociąg,który jest w zadania E.2.
</t>
        </r>
      </text>
    </comment>
  </commentList>
</comments>
</file>

<file path=xl/sharedStrings.xml><?xml version="1.0" encoding="utf-8"?>
<sst xmlns="http://schemas.openxmlformats.org/spreadsheetml/2006/main" count="741" uniqueCount="400">
  <si>
    <t>oznaczenie</t>
  </si>
  <si>
    <t>nazwa i lokalizacja zadania</t>
  </si>
  <si>
    <t>źródło finansowania</t>
  </si>
  <si>
    <t>nakłady ogółem</t>
  </si>
  <si>
    <t>plan 2004</t>
  </si>
  <si>
    <t>plan 2005</t>
  </si>
  <si>
    <t>odpowiedzialny</t>
  </si>
  <si>
    <t>G</t>
  </si>
  <si>
    <t>POLITYKA GOSPODARCZA</t>
  </si>
  <si>
    <t>G.1.</t>
  </si>
  <si>
    <t>Przygotowanie terenów na cele inwestycyjne</t>
  </si>
  <si>
    <t>G.1.1.</t>
  </si>
  <si>
    <t>B-UN</t>
  </si>
  <si>
    <t>G.1.2.</t>
  </si>
  <si>
    <t>uzbrojenie terenów pod budownictwo</t>
  </si>
  <si>
    <t>ZIK</t>
  </si>
  <si>
    <t>G.1.3.</t>
  </si>
  <si>
    <t>uzbrojenie terenu po szybie Kondratowicz - i etap teren pod garaże</t>
  </si>
  <si>
    <t>G.1.4.</t>
  </si>
  <si>
    <t>targowisko przy ul. Grodzieckiej</t>
  </si>
  <si>
    <t>G.2.</t>
  </si>
  <si>
    <t>Modernizacja dróg</t>
  </si>
  <si>
    <t>G.2.1.</t>
  </si>
  <si>
    <t>G.2.2.</t>
  </si>
  <si>
    <t>modernizacja nawierzchni ul. Nadrzecznej</t>
  </si>
  <si>
    <t>droga ul. Wojciechowskiego</t>
  </si>
  <si>
    <t>G.2.3.</t>
  </si>
  <si>
    <t>G.2.5.</t>
  </si>
  <si>
    <t>Odwodnienie niecki ul. Borowej</t>
  </si>
  <si>
    <t>G.2.6.</t>
  </si>
  <si>
    <t>Odwodnienie ul. 3 Szyb i Batorego</t>
  </si>
  <si>
    <t>budowa oświetlenia ul. Betonowej, Płockiej, Krzywej i Warszawskiej</t>
  </si>
  <si>
    <t>B-RM</t>
  </si>
  <si>
    <t>G.3.</t>
  </si>
  <si>
    <t>Rozwój infrastruktury</t>
  </si>
  <si>
    <t>G.3.1.</t>
  </si>
  <si>
    <t>droga wzdłuż Brynicy k/Józefowa</t>
  </si>
  <si>
    <t>G.3.2.</t>
  </si>
  <si>
    <t>Uzbrojenie oś. Poniatowskiego</t>
  </si>
  <si>
    <t>G.4.</t>
  </si>
  <si>
    <t>Promocja gminy</t>
  </si>
  <si>
    <t>G.4.1.</t>
  </si>
  <si>
    <t>ZBK</t>
  </si>
  <si>
    <t>SE-AG</t>
  </si>
  <si>
    <t>POLITYKA SPOŁECZNA</t>
  </si>
  <si>
    <t>S.1.</t>
  </si>
  <si>
    <t>Poprawa poziomu usług społecznych</t>
  </si>
  <si>
    <t>S.1.1.</t>
  </si>
  <si>
    <t>MOPS</t>
  </si>
  <si>
    <t>ocieplenie budynku MOPS przy ul.17 Lipca</t>
  </si>
  <si>
    <t>S.2.</t>
  </si>
  <si>
    <t>Organizowanie terenów rekreacji i wypoczynku</t>
  </si>
  <si>
    <t>S.2.1.</t>
  </si>
  <si>
    <t>remont Pałacu Ślubów</t>
  </si>
  <si>
    <t>S.2.2.</t>
  </si>
  <si>
    <t>budowa kortu tenisowego wraz z oświetleniem na terenie stadionu sportowego</t>
  </si>
  <si>
    <t>MOSiR</t>
  </si>
  <si>
    <t>S.2.3.</t>
  </si>
  <si>
    <t>ścieżki rowerowe</t>
  </si>
  <si>
    <t>S.2.4.</t>
  </si>
  <si>
    <t>trybuna stadionu sportowego - wymiana okien, ocieplenie budynku</t>
  </si>
  <si>
    <t>S.2.5.</t>
  </si>
  <si>
    <t>stadion sportowy - zakup i montaż 1200 siedzisk w sektorach</t>
  </si>
  <si>
    <t>S.2.6.</t>
  </si>
  <si>
    <t>naprawa ścian osłonowych Hali Widowiskowo-Sportowej wraz z malowaniem oraz wymianą stolarki okiennej w przyziemiu i na poddaszu Hali</t>
  </si>
  <si>
    <t>S.2.7.</t>
  </si>
  <si>
    <t>S.3.</t>
  </si>
  <si>
    <t>Budowa mieszkań komunalnych</t>
  </si>
  <si>
    <t>S.3.1.</t>
  </si>
  <si>
    <t>budowa i nadbudowa budynków - zad.1</t>
  </si>
  <si>
    <t>S.3.2.</t>
  </si>
  <si>
    <t>S.4.</t>
  </si>
  <si>
    <t>modernizacja istniejących zasobów mieszkaniowych</t>
  </si>
  <si>
    <t>S.4.1.</t>
  </si>
  <si>
    <t>S.4.2.</t>
  </si>
  <si>
    <t>zakup sprzętu komputerowego wraz z oprzyrządowaniem</t>
  </si>
  <si>
    <t>S.4.3.</t>
  </si>
  <si>
    <t>S.4.4.</t>
  </si>
  <si>
    <t>modernizacja budynku przy ul. Szpitalnej 24 a,b,c - ocieplenie ścian i wymiana stolarki okiennej</t>
  </si>
  <si>
    <t>S.4.5.</t>
  </si>
  <si>
    <t>UMC</t>
  </si>
  <si>
    <t>wymiana pokrycia dachowego z eternitu na blachę na budynku przy ul. Armii Krajowej 9-11-13</t>
  </si>
  <si>
    <t>S.4.6.</t>
  </si>
  <si>
    <t>S.4.7.</t>
  </si>
  <si>
    <t>S.5.</t>
  </si>
  <si>
    <t>Organizacja usług bibliotecznych</t>
  </si>
  <si>
    <t>S.5.1.</t>
  </si>
  <si>
    <t>Ocieplenie ścian i stropodachu z wymiana stolarki w budynku Biblioteki Głównej</t>
  </si>
  <si>
    <t>MBP</t>
  </si>
  <si>
    <t xml:space="preserve"> S</t>
  </si>
  <si>
    <t>komputeryzacja placówek bibliotecznych (Filia 1, Filia 2, Filia 4, Filia 5</t>
  </si>
  <si>
    <t>S.5.3.</t>
  </si>
  <si>
    <t>modernizacja budynku Filii 2</t>
  </si>
  <si>
    <t>organizacja archiwum zakładowego w Bibliotece Głównej</t>
  </si>
  <si>
    <t>S.6.</t>
  </si>
  <si>
    <t>Zwiększenie bazy materiałowej szkolnictwa - Gimnazja</t>
  </si>
  <si>
    <t>S.6.1.</t>
  </si>
  <si>
    <t>S.6.2.</t>
  </si>
  <si>
    <t>G1 - boiska</t>
  </si>
  <si>
    <t>S.6.3.</t>
  </si>
  <si>
    <t>S.6.4.</t>
  </si>
  <si>
    <t>G3 - boiska</t>
  </si>
  <si>
    <t>S.6.5.</t>
  </si>
  <si>
    <t>G2 - zagospodarowanie terenu</t>
  </si>
  <si>
    <t>S.7.</t>
  </si>
  <si>
    <t>Zwiększenie bazy materiałowej szkolnictwa - Szkoły podstawowe</t>
  </si>
  <si>
    <t>S.7.1.</t>
  </si>
  <si>
    <t>SP1 - modernizacja budynku ze zmianą sposobu ogrzewania</t>
  </si>
  <si>
    <t>S.7.2.</t>
  </si>
  <si>
    <t>SP1 - boiska</t>
  </si>
  <si>
    <t>S.7.3.</t>
  </si>
  <si>
    <t>SP3 - modernizacja budynku</t>
  </si>
  <si>
    <t>S.7.4.</t>
  </si>
  <si>
    <t>SP3 - boiska</t>
  </si>
  <si>
    <t>S.7.5.</t>
  </si>
  <si>
    <t>SP7 - modernizacja budynku</t>
  </si>
  <si>
    <t>S.7.6.</t>
  </si>
  <si>
    <t>SP7 - boiska</t>
  </si>
  <si>
    <t>S.7.7.</t>
  </si>
  <si>
    <t>S.7.8.</t>
  </si>
  <si>
    <t>S.7.9.</t>
  </si>
  <si>
    <t>S.8.</t>
  </si>
  <si>
    <t>Zwiększenie bazy materiałowej szkolnictwa - Przedszkola</t>
  </si>
  <si>
    <t>S.8.1.</t>
  </si>
  <si>
    <t>P1 - modernizacja budynku</t>
  </si>
  <si>
    <t>S.8.2.</t>
  </si>
  <si>
    <t>P1 - plac zabaw</t>
  </si>
  <si>
    <t>S.8.3.</t>
  </si>
  <si>
    <t>S.8.4.</t>
  </si>
  <si>
    <t>P4 - wymiana stolarki okiennej i instalacji ppoż.</t>
  </si>
  <si>
    <t>S.8.5.</t>
  </si>
  <si>
    <t>P4 - plac zabaw</t>
  </si>
  <si>
    <t>S.8.6.</t>
  </si>
  <si>
    <t>S.8.7.</t>
  </si>
  <si>
    <t>P5 -instalacja ppoż.i modernizacja budynku</t>
  </si>
  <si>
    <t>S.8.8.</t>
  </si>
  <si>
    <t>S.8.9.</t>
  </si>
  <si>
    <t>P7 - zmiana sposobu ogrzewania i modernizacja budynku</t>
  </si>
  <si>
    <t>S.8.10.</t>
  </si>
  <si>
    <t>P7 - plac zabaw</t>
  </si>
  <si>
    <t>S.8.11.</t>
  </si>
  <si>
    <t>S.8.12.</t>
  </si>
  <si>
    <t>P9 - modernizacja budynku</t>
  </si>
  <si>
    <t>S.8.13.</t>
  </si>
  <si>
    <t>P10 - modernizacja budynku</t>
  </si>
  <si>
    <t>P10 - plac zabaw</t>
  </si>
  <si>
    <t>P11 - modernizacja budynku</t>
  </si>
  <si>
    <t>P11- plac zabaw</t>
  </si>
  <si>
    <t>P12 - modernizacja budynku</t>
  </si>
  <si>
    <t>S.9.</t>
  </si>
  <si>
    <t>Bezpieczeństwo mieszkańców</t>
  </si>
  <si>
    <t>S.9.1.</t>
  </si>
  <si>
    <t>E</t>
  </si>
  <si>
    <t>POLITYKA EKOLOGICZNA</t>
  </si>
  <si>
    <t>E.1.</t>
  </si>
  <si>
    <t>Budowa sieci kanalizacyjnej</t>
  </si>
  <si>
    <t>E.1.1.</t>
  </si>
  <si>
    <t>program porządkowania gospodarki ściekowej części prawobrzeżnej etap I zad, 2 - kanalizacja ul. Staszica</t>
  </si>
  <si>
    <t>GFOŚiGW</t>
  </si>
  <si>
    <t>B-ZP</t>
  </si>
  <si>
    <t>E.1.2.</t>
  </si>
  <si>
    <t>kanalizacja w ul. Staropogońskiej wraz z budową nawierzchni drogi</t>
  </si>
  <si>
    <t>E.1.4.</t>
  </si>
  <si>
    <t>E.1.4.1.</t>
  </si>
  <si>
    <t>budowa kanalizacji w ul. Katowickiej, Reymonta, Stzrelecka, Moniuszki, Łączna, Ślepa, Lotnicza, Chopinia, Nowa</t>
  </si>
  <si>
    <t>E.1.4.2.</t>
  </si>
  <si>
    <t>kanalizacja w ul. Poniatowskiego - stara zabudowa</t>
  </si>
  <si>
    <t>kanalizacja - ulica Katowicka - dwa odcinki</t>
  </si>
  <si>
    <t>kanalizacja Al.. Róż, Astrów</t>
  </si>
  <si>
    <t>modernizacja wodociagu w ul. Reymonta (od Nowopogońskiej do Katowickiej)</t>
  </si>
  <si>
    <t>modernizacja wodociągu w ul. Katowickiej od Nowopogońskiej do Reymonta</t>
  </si>
  <si>
    <t>E.1.5.</t>
  </si>
  <si>
    <t>E.1.5.1.</t>
  </si>
  <si>
    <t>kanalizacja ul.Kilińskiego KS X etap II wraz z modernizacją wodociągu</t>
  </si>
  <si>
    <t>kanalizacja ul. Przełajskiej od Sadowej do do torów</t>
  </si>
  <si>
    <t>modernizacja wodociagu w ul. Przełajskiej od Sadowej do punktu wymiany - 200 m za torami</t>
  </si>
  <si>
    <t>modernizacja wodociągu w ul. Kilińskiego od budynku 19 do świateł na ul. 1 Maja</t>
  </si>
  <si>
    <t>modernizacja wodociągu w ul. Bocznej od Szpitalnej, kombatantów do ul. Przełajskiej</t>
  </si>
  <si>
    <t>E.1.6.</t>
  </si>
  <si>
    <t>E.1.6.1.</t>
  </si>
  <si>
    <t>kanalizacja kanalizacja  dz, Piaski - część zachodnia - ul. Kościuszki, 3 Kwietnia, Sikorskiego, Mickiewicza</t>
  </si>
  <si>
    <t>E.1.6.3.</t>
  </si>
  <si>
    <t>modernizacja wodociągu ul. Zwycięstwa</t>
  </si>
  <si>
    <t>modernizacja wodociągu w ul. Mickiewicza</t>
  </si>
  <si>
    <t>E.1.7.</t>
  </si>
  <si>
    <t>dz. Piaski - cz. Wschodnia . Kanalizacja w ul. Słowackiego i Klonowej, ul. Zamiejska k, Promyka k, Kopernika k, ks. Skorupki k, Rzemieślnicza k, Matejki k, Prusa k</t>
  </si>
  <si>
    <t>kanalizacja w ul. Słowackiegi i klonowej</t>
  </si>
  <si>
    <t>kanalizacja dz. Pisaki - cz. Wschodnia ul. Zamiejska, Promyka, Kopernika ks. Skorupki</t>
  </si>
  <si>
    <t>kanalizacja ul. Rzemieślnicza, Matejki, Prusa</t>
  </si>
  <si>
    <t>modernizacja wodociągu w ul. Matejki, Rzemieślniczej</t>
  </si>
  <si>
    <t>E.1.8.</t>
  </si>
  <si>
    <t>E.1.9.</t>
  </si>
  <si>
    <t>kanalizacja ul. Żytnia</t>
  </si>
  <si>
    <t>modernizacja wodociągu w ul. Cmentarnej</t>
  </si>
  <si>
    <t xml:space="preserve">modernizacja wodociagu w ul. Reymonta (od ul.Mysłowicka - Staszica do ul. Nowopogońskiej </t>
  </si>
  <si>
    <t>E.1.10.</t>
  </si>
  <si>
    <t>kanalizacja w ul. Nowopogońskiej KS V i KD IV etap III zad. II</t>
  </si>
  <si>
    <t>E.1.11.</t>
  </si>
  <si>
    <t>Kanalizacja wschodniej strefy ekonomicznej III etap</t>
  </si>
  <si>
    <t>E.1.12.</t>
  </si>
  <si>
    <t>doposażenie przepompowni na kolektorze KSL</t>
  </si>
  <si>
    <t>E.2.</t>
  </si>
  <si>
    <t>Zaopatrzenie w wodę</t>
  </si>
  <si>
    <t>E.2.1.</t>
  </si>
  <si>
    <t>dosprzętowienie ZIK</t>
  </si>
  <si>
    <t>E.2.2.</t>
  </si>
  <si>
    <t>modernizacja wodociągu w ul. Szybikowej - od Katowickiej do Saturnowskiej</t>
  </si>
  <si>
    <t>E.2.3.</t>
  </si>
  <si>
    <t>modernizacja wodociągu w ul. Borowej - zad. IV od Poniatowskiego do Szybikowej</t>
  </si>
  <si>
    <t>E.2.4.</t>
  </si>
  <si>
    <t>modernizacja wodociagu w ul. Grodzieckiej - od ul. Asfaltowej do granicy miasta</t>
  </si>
  <si>
    <t>E.2.5.</t>
  </si>
  <si>
    <t>modernizacja wodociągu w ul. Francuskiej</t>
  </si>
  <si>
    <t>E.2.6.</t>
  </si>
  <si>
    <t>modernizacja wodociągu w ul. 3 Szyb - od ul. Nowopogońskiej do ul. Handlowej</t>
  </si>
  <si>
    <t>E.2.7.</t>
  </si>
  <si>
    <t>E.2.9.</t>
  </si>
  <si>
    <t>modernizacja wodociagu w ul. Powstańców Śląskich</t>
  </si>
  <si>
    <t>E.2.10.</t>
  </si>
  <si>
    <t>modernizacja wodociągu w ul. Pustej</t>
  </si>
  <si>
    <t>E.2.11.</t>
  </si>
  <si>
    <t>budowa studni głębinowej SP 24</t>
  </si>
  <si>
    <t>E.2.12.</t>
  </si>
  <si>
    <t>modernizacja wodociągu w ul. Stalowej</t>
  </si>
  <si>
    <t>E.2.13.</t>
  </si>
  <si>
    <t>modernizacja przyłączy w ul. Nowopogońskiej - "białe omy" i przyłącza w ul. Betonowej</t>
  </si>
  <si>
    <t>E.2.14.</t>
  </si>
  <si>
    <t>zakup sprzetu zabepieczającego warunki specjalne</t>
  </si>
  <si>
    <t>E.2.15.</t>
  </si>
  <si>
    <t>modernizacja wodociągu w ul. Trznadla</t>
  </si>
  <si>
    <t>E.2.16.</t>
  </si>
  <si>
    <t>modernizacja wodociągu zasilajacego hudrofornię w ul. Szpitalnej (od ul. Szpitalnej do Grodzieckiej)</t>
  </si>
  <si>
    <t>E.2.17.</t>
  </si>
  <si>
    <t>modernizacja wodociagu w ul. 11 Listopada</t>
  </si>
  <si>
    <t>E.2.18.</t>
  </si>
  <si>
    <t>modernizacja wodociągu w ul. Sienkiewicza</t>
  </si>
  <si>
    <t>E.2.19.</t>
  </si>
  <si>
    <t>modernizacja wodociągu w ul. Wojkowickiej - od ul. Szpitalnej do cmentarza</t>
  </si>
  <si>
    <t>E.2.20.</t>
  </si>
  <si>
    <t>modernizacja wodociągu w ul. Asfaltowej</t>
  </si>
  <si>
    <t>E.2.21.</t>
  </si>
  <si>
    <t>modernizacja wodociagu w ul. Szkolnej</t>
  </si>
  <si>
    <t>E.2.22.</t>
  </si>
  <si>
    <t>modernizacja wodociagu w ul. Tuwima od 17 Lipca do Grodzieckiej</t>
  </si>
  <si>
    <t>E.2.23.</t>
  </si>
  <si>
    <t>monitoring i modernizacja obiektów</t>
  </si>
  <si>
    <t>E.2.24.</t>
  </si>
  <si>
    <t>E.2.25.</t>
  </si>
  <si>
    <t>remont obiektów i sprzetu</t>
  </si>
  <si>
    <t>E.2.26.</t>
  </si>
  <si>
    <t>rozbudowa zaplecza bazy ZIK -ul. Będzińska 64 - budowa budynków socjalno - bytowych</t>
  </si>
  <si>
    <t>E.2.27.</t>
  </si>
  <si>
    <t>modernizacja wodociągu w ul. Chmielnej - od Ogrodowej do Wojkowickiej</t>
  </si>
  <si>
    <t>E.2.28.</t>
  </si>
  <si>
    <t>modernizacja wodociągu w ul. Niwa - od Bytomskiej do Boguckiego</t>
  </si>
  <si>
    <t>E.2.29.</t>
  </si>
  <si>
    <t>modernizacja wodociągu w ul. Staropogońskiej - od Wiejskiej do 3 Szyb</t>
  </si>
  <si>
    <t>E.2.30.</t>
  </si>
  <si>
    <t>modernizacja wodociągu w ul. Szybikowej - od Sikorskiego do Saturnowskiej</t>
  </si>
  <si>
    <t>E.2.31.</t>
  </si>
  <si>
    <t>modernizacja wodociagu w ul. 27 stycznia i ks. Skorupki</t>
  </si>
  <si>
    <t>E.3.</t>
  </si>
  <si>
    <t>Likwidacja niskiej emisji</t>
  </si>
  <si>
    <t>E.3.1.</t>
  </si>
  <si>
    <t>modernizacja skrzyżowania ul. Sikorskiego i Mickiewicza</t>
  </si>
  <si>
    <t>Remont budynku UMC i Biuro Obsługi Interesanta</t>
  </si>
  <si>
    <t>modernizacja budynku Szpitalna 34 a,b,c w tym ocieplenie ścian i wymiana stolarki okiennej</t>
  </si>
  <si>
    <t>wymiana pokryć dachowych i ocieplenie mansard 5-ciu budynków przy ul. Waryńskiego (nr nieparzyste)</t>
  </si>
  <si>
    <t>modernizacja budynku przy ul. Szpitalna 30 a,b,c w tym ocieplenie ścian i wymiana stolarki okiennej</t>
  </si>
  <si>
    <t>wymiana pokryć daxhowych czterech budynków przy ul. Waryńskiego (numery parzyste)</t>
  </si>
  <si>
    <t>modernizacja budynku przy ul. Szpitalna 28 a,b,c w tym ocieplenie ścian i wymiana stolarki okiennej</t>
  </si>
  <si>
    <t>S.4.8.</t>
  </si>
  <si>
    <t>S.4.9.</t>
  </si>
  <si>
    <t>S.4.10.</t>
  </si>
  <si>
    <t>wymiana stolarki okiennej i drzwiowej w lokalach użytkowych przy ul. 11 Listopada 1-3-5</t>
  </si>
  <si>
    <t>SP2 - instalacja p.poż. I wymiana pokrycia dachowego</t>
  </si>
  <si>
    <t>SP2 - boiska</t>
  </si>
  <si>
    <t>SP5 - modernizacja kuchni i adaptacja pomieszczeń</t>
  </si>
  <si>
    <t>Monitoring ruchu pieszego i kołowego</t>
  </si>
  <si>
    <t xml:space="preserve">kanalizacja ul. 21 Listopada </t>
  </si>
  <si>
    <t>rozbudowa zaplecza bazy ul. Będzińska</t>
  </si>
  <si>
    <t xml:space="preserve">modernizacja wodociagu w ul. Narutowicza </t>
  </si>
  <si>
    <t>modernizacja wodociągu w ul. Dehnelów od ul.Legionów do ul. Powstańców Śl.</t>
  </si>
  <si>
    <t>modernizacja wodociągu w ul. Skłodowskiej</t>
  </si>
  <si>
    <t>modernizacja wodociągu w ul. Kościuszki - Poniatowskiego</t>
  </si>
  <si>
    <t>przekroczenie wodociągiem rzeki Brynicy - ul. Dehnelów</t>
  </si>
  <si>
    <t>przekroczenie wodociągiem przez ul. Legionów</t>
  </si>
  <si>
    <t>modernizacja wodociągu w ul. Piaskowejj od Robotniczej do Wiejskiej</t>
  </si>
  <si>
    <t>E.2.8.</t>
  </si>
  <si>
    <t>E.2.32.</t>
  </si>
  <si>
    <t>E.2.33.</t>
  </si>
  <si>
    <t>E.2.34.</t>
  </si>
  <si>
    <t>E.2.35.</t>
  </si>
  <si>
    <t>E.2.36.</t>
  </si>
  <si>
    <t>E.4.</t>
  </si>
  <si>
    <t>Stare Miasto</t>
  </si>
  <si>
    <t>E.4.1.</t>
  </si>
  <si>
    <t>przebudowa infarstruktury technicznej w rejonie Stargo Miasta</t>
  </si>
  <si>
    <t>E.4.1.1.</t>
  </si>
  <si>
    <t>przebudowa skrzyżowania ulic  1 Maja, Szpitalna, Bytomska wraz z przekładką sieci podziemnych</t>
  </si>
  <si>
    <t>kanalizacja i modernizacja wodociagów w Rynku i ulicach przyległych</t>
  </si>
  <si>
    <t>kanalizacja ul. Dojazd</t>
  </si>
  <si>
    <t>E.4.1.4.</t>
  </si>
  <si>
    <t>E.4.1.2</t>
  </si>
  <si>
    <t>E.4.1.3.</t>
  </si>
  <si>
    <t>modernizacja wodociagu w ul. Pieńkowskiego</t>
  </si>
  <si>
    <t>E.4.1.5.</t>
  </si>
  <si>
    <t>modernizacja wodociągu w ul. Kaczej</t>
  </si>
  <si>
    <t>E.4.1.6.</t>
  </si>
  <si>
    <t>kanalizacja ul. Związku Orła Białego</t>
  </si>
  <si>
    <t>3.4.11.</t>
  </si>
  <si>
    <t>E.1.3.</t>
  </si>
  <si>
    <t>E.1.3.1.</t>
  </si>
  <si>
    <t>E.1.3.2.</t>
  </si>
  <si>
    <t>E.1.3.3.</t>
  </si>
  <si>
    <t>E.1.3.4.</t>
  </si>
  <si>
    <t>E.1.6.2.</t>
  </si>
  <si>
    <t>E.1.8.1.</t>
  </si>
  <si>
    <t>w tym</t>
  </si>
  <si>
    <t>w tm</t>
  </si>
  <si>
    <t>w rym</t>
  </si>
  <si>
    <t>S</t>
  </si>
  <si>
    <t xml:space="preserve"> </t>
  </si>
  <si>
    <t>E.2.37.</t>
  </si>
  <si>
    <t>E.2.38.</t>
  </si>
  <si>
    <t>E.2.40.</t>
  </si>
  <si>
    <t>E.2.39.</t>
  </si>
  <si>
    <t>E.2.41.</t>
  </si>
  <si>
    <t>E.2.42.</t>
  </si>
  <si>
    <t>E.2.43.</t>
  </si>
  <si>
    <t>E.2.44.</t>
  </si>
  <si>
    <t>E.2.45.</t>
  </si>
  <si>
    <t>E.2.46.</t>
  </si>
  <si>
    <t>S.10</t>
  </si>
  <si>
    <t>Komputeryzcaja UMC i jednostek budżetowych</t>
  </si>
  <si>
    <t>S.10.2.</t>
  </si>
  <si>
    <t>RAZEM</t>
  </si>
  <si>
    <t>G.2.4.</t>
  </si>
  <si>
    <t>S.10.1.</t>
  </si>
  <si>
    <t>S.10.3.</t>
  </si>
  <si>
    <t>S.3.3.</t>
  </si>
  <si>
    <t>budowa dwóch budynków mieszkalnych przy ul. Szpitalnej na lokal socjalne</t>
  </si>
  <si>
    <t>S.3.4.</t>
  </si>
  <si>
    <t>budowa budynku mieszkalnego przy ul. Bytomskiej</t>
  </si>
  <si>
    <t>dosprzętowienie ZBK w środki trwałe</t>
  </si>
  <si>
    <t>wymiana kotłów c.o. z zasilania elektrycznego na zasilanie gazowe w bud. przy ul. Grodzieckiej 41-43</t>
  </si>
  <si>
    <t>S.5.2.</t>
  </si>
  <si>
    <t>poniesione do końca 2003</t>
  </si>
  <si>
    <t>plan 2006</t>
  </si>
  <si>
    <t>po roku 2006</t>
  </si>
  <si>
    <t>zakup koszy najazdowych do Hali Widowiskowo-Sportowej</t>
  </si>
  <si>
    <t>modernizacja budynków przy ul. Sportowej Nr 26 - ocieplenie ścian oraz stropów</t>
  </si>
  <si>
    <t>G1 + SP 2  - zmiana sposobu ogrzewania, modernizacja obiektu</t>
  </si>
  <si>
    <t>Zakup komputerów, programów komputerowych (SIT)i oprzyrządowania dla UMC + panel komputerowy do Biura Obsługi Interesantów</t>
  </si>
  <si>
    <t>modernizacja kanalizacji w rejonie Pałacu Ślubów i budynków przy ul. Dehnelów</t>
  </si>
  <si>
    <t>E.1.13.</t>
  </si>
  <si>
    <t>S.8.14.</t>
  </si>
  <si>
    <t>P10 - zakup wyparzacza</t>
  </si>
  <si>
    <t>P10</t>
  </si>
  <si>
    <t>S.8.15</t>
  </si>
  <si>
    <t>P11 - zakup wyparzacza</t>
  </si>
  <si>
    <t>P11</t>
  </si>
  <si>
    <t>S.7.10.</t>
  </si>
  <si>
    <t>świetlica szkolna SP-1 - zakup wyparzacza</t>
  </si>
  <si>
    <t>S.7.11.</t>
  </si>
  <si>
    <t>świetlica szkolna SP-3 - zakup wyparzacza</t>
  </si>
  <si>
    <t>SP1</t>
  </si>
  <si>
    <t>SP3</t>
  </si>
  <si>
    <t>S.7.12.</t>
  </si>
  <si>
    <t>świetlica szkolna SP-7 - zakup wyparzacza</t>
  </si>
  <si>
    <t>SP7</t>
  </si>
  <si>
    <t>S.10.4.</t>
  </si>
  <si>
    <t>zakup komputerów - Straż Miejska</t>
  </si>
  <si>
    <t>S.10.5.</t>
  </si>
  <si>
    <t>B-SM</t>
  </si>
  <si>
    <t>zakup komputera - OI Senior</t>
  </si>
  <si>
    <t>OI Senior</t>
  </si>
  <si>
    <t>S.10.6.</t>
  </si>
  <si>
    <t>zakup komputera - Biblioteka</t>
  </si>
  <si>
    <t>Biblioteka</t>
  </si>
  <si>
    <t xml:space="preserve">Dolna Węgroda - kanalizacja (Katowicka, Reymonta, Strzelecka, Moniuszki, Łączna, Ślepa, Łotnicza, Nowa, Chopina, Powst. Styczniowego, Niecała, Borowa, Wojciechowskiego, Poniatowskiego - stara zabudowa, Al.. Róż, Astrów, </t>
  </si>
  <si>
    <t>kanalizacja KS X etap II - ul. Kilińskiego, Bytomska, Przełajska, Boguckiego, Sobieskiego, Niwa, przepompownia ścieków w ul Zielona, Rolnicza, Wspólna, Boczna</t>
  </si>
  <si>
    <t>kanalizacja w dz.Piaski - cz. Zachodnia - ul. Kosciuszki, ul. Francuska do 3 Kwietnia, Sikorskiegi, Mickiewicza, Warszawska, Krakowska, Bema, Płocka, Zwycięstwa, Trznadla, Lwowska, Borowa od Wojciechowskiego do Szybikowej</t>
  </si>
  <si>
    <t>kanalizacja - rejon Górna Węgroda - ul. Żytnia k, Reymonta na odc. odStaszica do Nowopogońskiej, Górna, Cmentarna, Poprzeczna, Katowicka od Urzędu do Nowopogońskie</t>
  </si>
  <si>
    <t>modernizacja budynku przy ul. 11 Listopada 8 - wymiana kotłów i wewnętrznej instalacji c.o. - ocieplenie ścian zewnętrznych i wymiana okien</t>
  </si>
  <si>
    <t>E.2.47.</t>
  </si>
  <si>
    <t>modernizacja wodociągu w ul. Cichej</t>
  </si>
  <si>
    <t>odpowie    dzialny</t>
  </si>
  <si>
    <t>nazwa i kolakizacja zadania</t>
  </si>
  <si>
    <t>adaptacja budynku po Szpitalu Psychiatrycznym</t>
  </si>
  <si>
    <t>zakup nieruchomości</t>
  </si>
  <si>
    <t>G3 - modernizacja budynku wraz z modernizacją kuchni</t>
  </si>
  <si>
    <t>S.11.</t>
  </si>
  <si>
    <t>Miejskie Centrum Społeczno - Edukacyjne</t>
  </si>
  <si>
    <t>S.11.1</t>
  </si>
  <si>
    <t>wymiana okien</t>
  </si>
  <si>
    <t>MCSE</t>
  </si>
  <si>
    <t>Miejskie Centrum Społeczno Edukacyje</t>
  </si>
  <si>
    <t>opracowania dot. porządkowania gospodarki ściekowej na terenie Gminy Czeladź</t>
  </si>
  <si>
    <t>PFOŚiGW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</si>
</sst>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sz val="8"/>
      <name val="Tahoma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3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3" fontId="0" fillId="0" borderId="0" xfId="0" applyAlignment="1">
      <alignment wrapText="1"/>
    </xf>
    <xf numFmtId="3" fontId="0" fillId="0" borderId="0" xfId="0" applyFill="1" applyAlignment="1">
      <alignment wrapText="1"/>
    </xf>
    <xf numFmtId="3" fontId="2" fillId="0" borderId="1" xfId="0" applyFont="1" applyFill="1" applyBorder="1" applyAlignment="1">
      <alignment wrapText="1"/>
    </xf>
    <xf numFmtId="3" fontId="2" fillId="0" borderId="0" xfId="0" applyFont="1" applyFill="1" applyBorder="1" applyAlignment="1">
      <alignment wrapText="1"/>
    </xf>
    <xf numFmtId="3" fontId="2" fillId="0" borderId="2" xfId="0" applyFont="1" applyFill="1" applyBorder="1" applyAlignment="1">
      <alignment wrapText="1"/>
    </xf>
    <xf numFmtId="3" fontId="2" fillId="0" borderId="0" xfId="0" applyFont="1" applyBorder="1" applyAlignment="1">
      <alignment wrapText="1"/>
    </xf>
    <xf numFmtId="3" fontId="2" fillId="0" borderId="3" xfId="0" applyFont="1" applyFill="1" applyBorder="1" applyAlignment="1">
      <alignment wrapText="1"/>
    </xf>
    <xf numFmtId="3" fontId="2" fillId="0" borderId="4" xfId="0" applyFont="1" applyFill="1" applyBorder="1" applyAlignment="1">
      <alignment wrapText="1"/>
    </xf>
    <xf numFmtId="3" fontId="2" fillId="0" borderId="5" xfId="0" applyFont="1" applyFill="1" applyBorder="1" applyAlignment="1">
      <alignment wrapText="1"/>
    </xf>
    <xf numFmtId="3" fontId="5" fillId="0" borderId="0" xfId="0" applyFont="1" applyFill="1" applyBorder="1" applyAlignment="1">
      <alignment wrapText="1"/>
    </xf>
    <xf numFmtId="3" fontId="2" fillId="0" borderId="1" xfId="0" applyFont="1" applyFill="1" applyBorder="1" applyAlignment="1">
      <alignment vertical="top" wrapText="1"/>
    </xf>
    <xf numFmtId="3" fontId="2" fillId="0" borderId="6" xfId="0" applyFont="1" applyFill="1" applyBorder="1" applyAlignment="1">
      <alignment vertical="top" wrapText="1"/>
    </xf>
    <xf numFmtId="3" fontId="2" fillId="0" borderId="7" xfId="0" applyFont="1" applyFill="1" applyBorder="1" applyAlignment="1">
      <alignment vertical="top" wrapText="1"/>
    </xf>
    <xf numFmtId="3" fontId="2" fillId="0" borderId="4" xfId="0" applyFont="1" applyFill="1" applyBorder="1" applyAlignment="1">
      <alignment vertical="top" wrapText="1"/>
    </xf>
    <xf numFmtId="3" fontId="2" fillId="0" borderId="0" xfId="0" applyFont="1" applyFill="1" applyBorder="1" applyAlignment="1">
      <alignment vertical="top" wrapText="1"/>
    </xf>
    <xf numFmtId="3" fontId="2" fillId="0" borderId="7" xfId="0" applyFont="1" applyFill="1" applyBorder="1" applyAlignment="1">
      <alignment wrapText="1"/>
    </xf>
    <xf numFmtId="3" fontId="2" fillId="0" borderId="8" xfId="0" applyFont="1" applyFill="1" applyBorder="1" applyAlignment="1">
      <alignment wrapText="1"/>
    </xf>
    <xf numFmtId="3" fontId="2" fillId="0" borderId="9" xfId="0" applyFont="1" applyFill="1" applyBorder="1" applyAlignment="1">
      <alignment vertical="top" wrapText="1"/>
    </xf>
    <xf numFmtId="3" fontId="2" fillId="0" borderId="10" xfId="0" applyFont="1" applyFill="1" applyBorder="1" applyAlignment="1">
      <alignment vertical="top" wrapText="1"/>
    </xf>
    <xf numFmtId="3" fontId="5" fillId="0" borderId="2" xfId="0" applyFont="1" applyFill="1" applyBorder="1" applyAlignment="1">
      <alignment vertical="top" wrapText="1"/>
    </xf>
    <xf numFmtId="3" fontId="5" fillId="0" borderId="1" xfId="0" applyFont="1" applyFill="1" applyBorder="1" applyAlignment="1">
      <alignment vertical="top" wrapText="1"/>
    </xf>
    <xf numFmtId="3" fontId="5" fillId="0" borderId="7" xfId="0" applyFont="1" applyFill="1" applyBorder="1" applyAlignment="1">
      <alignment vertical="top" wrapText="1"/>
    </xf>
    <xf numFmtId="3" fontId="5" fillId="0" borderId="11" xfId="0" applyFont="1" applyFill="1" applyBorder="1" applyAlignment="1">
      <alignment wrapText="1"/>
    </xf>
    <xf numFmtId="3" fontId="5" fillId="0" borderId="1" xfId="0" applyFont="1" applyFill="1" applyBorder="1" applyAlignment="1">
      <alignment wrapText="1"/>
    </xf>
    <xf numFmtId="3" fontId="5" fillId="0" borderId="2" xfId="0" applyFont="1" applyFill="1" applyBorder="1" applyAlignment="1">
      <alignment wrapText="1"/>
    </xf>
    <xf numFmtId="3" fontId="5" fillId="0" borderId="12" xfId="0" applyFont="1" applyFill="1" applyBorder="1" applyAlignment="1">
      <alignment vertical="top" wrapText="1"/>
    </xf>
    <xf numFmtId="3" fontId="5" fillId="0" borderId="3" xfId="0" applyFont="1" applyFill="1" applyBorder="1" applyAlignment="1">
      <alignment vertical="top" wrapText="1"/>
    </xf>
    <xf numFmtId="3" fontId="5" fillId="0" borderId="3" xfId="0" applyFont="1" applyFill="1" applyBorder="1" applyAlignment="1">
      <alignment wrapText="1"/>
    </xf>
    <xf numFmtId="3" fontId="9" fillId="0" borderId="11" xfId="0" applyFont="1" applyFill="1" applyBorder="1" applyAlignment="1">
      <alignment wrapText="1"/>
    </xf>
    <xf numFmtId="3" fontId="5" fillId="0" borderId="7" xfId="0" applyFont="1" applyFill="1" applyBorder="1" applyAlignment="1">
      <alignment wrapText="1"/>
    </xf>
    <xf numFmtId="3" fontId="2" fillId="0" borderId="5" xfId="0" applyFont="1" applyFill="1" applyBorder="1" applyAlignment="1">
      <alignment vertical="top" wrapText="1"/>
    </xf>
    <xf numFmtId="3" fontId="2" fillId="0" borderId="0" xfId="0" applyFont="1" applyFill="1" applyAlignment="1">
      <alignment vertical="top" wrapText="1"/>
    </xf>
    <xf numFmtId="3" fontId="2" fillId="0" borderId="0" xfId="0" applyFont="1" applyFill="1" applyAlignment="1">
      <alignment wrapText="1"/>
    </xf>
    <xf numFmtId="3" fontId="2" fillId="0" borderId="3" xfId="0" applyFont="1" applyFill="1" applyBorder="1" applyAlignment="1">
      <alignment vertical="top" wrapText="1"/>
    </xf>
    <xf numFmtId="3" fontId="2" fillId="0" borderId="11" xfId="0" applyFont="1" applyFill="1" applyBorder="1" applyAlignment="1">
      <alignment wrapText="1"/>
    </xf>
    <xf numFmtId="3" fontId="2" fillId="0" borderId="2" xfId="0" applyFont="1" applyFill="1" applyBorder="1" applyAlignment="1">
      <alignment vertical="top" wrapText="1"/>
    </xf>
    <xf numFmtId="3" fontId="2" fillId="0" borderId="13" xfId="0" applyFont="1" applyFill="1" applyBorder="1" applyAlignment="1">
      <alignment wrapText="1"/>
    </xf>
    <xf numFmtId="3" fontId="9" fillId="0" borderId="8" xfId="0" applyFont="1" applyFill="1" applyBorder="1" applyAlignment="1">
      <alignment wrapText="1"/>
    </xf>
    <xf numFmtId="3" fontId="4" fillId="0" borderId="7" xfId="0" applyFont="1" applyFill="1" applyBorder="1" applyAlignment="1">
      <alignment wrapText="1"/>
    </xf>
    <xf numFmtId="3" fontId="2" fillId="0" borderId="14" xfId="0" applyFont="1" applyFill="1" applyBorder="1" applyAlignment="1">
      <alignment vertical="top" wrapText="1"/>
    </xf>
    <xf numFmtId="3" fontId="5" fillId="0" borderId="13" xfId="0" applyFont="1" applyFill="1" applyBorder="1" applyAlignment="1">
      <alignment wrapText="1"/>
    </xf>
    <xf numFmtId="3" fontId="9" fillId="0" borderId="13" xfId="0" applyFont="1" applyFill="1" applyBorder="1" applyAlignment="1">
      <alignment wrapText="1"/>
    </xf>
    <xf numFmtId="3" fontId="2" fillId="0" borderId="1" xfId="0" applyFont="1" applyFill="1" applyBorder="1" applyAlignment="1">
      <alignment horizontal="center" vertical="center" wrapText="1"/>
    </xf>
    <xf numFmtId="3" fontId="2" fillId="0" borderId="2" xfId="0" applyFont="1" applyFill="1" applyBorder="1" applyAlignment="1">
      <alignment horizontal="center" vertical="center" wrapText="1"/>
    </xf>
    <xf numFmtId="3" fontId="5" fillId="0" borderId="2" xfId="0" applyFont="1" applyFill="1" applyBorder="1" applyAlignment="1">
      <alignment vertical="center" wrapText="1"/>
    </xf>
    <xf numFmtId="3" fontId="5" fillId="0" borderId="1" xfId="0" applyFont="1" applyFill="1" applyBorder="1" applyAlignment="1">
      <alignment vertical="center" wrapText="1"/>
    </xf>
    <xf numFmtId="3" fontId="5" fillId="0" borderId="3" xfId="0" applyFont="1" applyFill="1" applyBorder="1" applyAlignment="1">
      <alignment vertical="center" wrapText="1"/>
    </xf>
    <xf numFmtId="3" fontId="2" fillId="0" borderId="2" xfId="0" applyFont="1" applyFill="1" applyBorder="1" applyAlignment="1">
      <alignment wrapText="1"/>
    </xf>
    <xf numFmtId="3" fontId="2" fillId="0" borderId="3" xfId="0" applyFont="1" applyFill="1" applyBorder="1" applyAlignment="1">
      <alignment wrapText="1"/>
    </xf>
    <xf numFmtId="3" fontId="2" fillId="0" borderId="7" xfId="0" applyFont="1" applyFill="1" applyBorder="1" applyAlignment="1">
      <alignment wrapText="1"/>
    </xf>
    <xf numFmtId="3" fontId="2" fillId="0" borderId="14" xfId="0" applyFont="1" applyFill="1" applyBorder="1" applyAlignment="1">
      <alignment wrapText="1"/>
    </xf>
    <xf numFmtId="3" fontId="5" fillId="0" borderId="0" xfId="0" applyFont="1" applyFill="1" applyAlignment="1">
      <alignment wrapText="1"/>
    </xf>
    <xf numFmtId="3" fontId="5" fillId="0" borderId="8" xfId="0" applyFont="1" applyFill="1" applyBorder="1" applyAlignment="1">
      <alignment wrapText="1"/>
    </xf>
    <xf numFmtId="3" fontId="2" fillId="0" borderId="15" xfId="0" applyFont="1" applyFill="1" applyBorder="1" applyAlignment="1">
      <alignment wrapText="1"/>
    </xf>
    <xf numFmtId="3" fontId="5" fillId="0" borderId="15" xfId="0" applyFont="1" applyFill="1" applyBorder="1" applyAlignment="1">
      <alignment wrapText="1"/>
    </xf>
    <xf numFmtId="3" fontId="2" fillId="0" borderId="12" xfId="0" applyFont="1" applyFill="1" applyBorder="1" applyAlignment="1">
      <alignment horizontal="center" vertical="top" wrapText="1"/>
    </xf>
    <xf numFmtId="3" fontId="5" fillId="0" borderId="8" xfId="0" applyFont="1" applyFill="1" applyBorder="1" applyAlignment="1">
      <alignment vertical="center" wrapText="1"/>
    </xf>
    <xf numFmtId="3" fontId="5" fillId="0" borderId="8" xfId="0" applyFont="1" applyFill="1" applyBorder="1" applyAlignment="1">
      <alignment vertical="top" wrapText="1"/>
    </xf>
    <xf numFmtId="3" fontId="5" fillId="0" borderId="15" xfId="0" applyFont="1" applyFill="1" applyBorder="1" applyAlignment="1">
      <alignment vertical="top" wrapText="1"/>
    </xf>
    <xf numFmtId="3" fontId="5" fillId="0" borderId="13" xfId="0" applyFont="1" applyFill="1" applyBorder="1" applyAlignment="1">
      <alignment vertical="top" wrapText="1"/>
    </xf>
    <xf numFmtId="3" fontId="2" fillId="0" borderId="9" xfId="0" applyFont="1" applyFill="1" applyBorder="1" applyAlignment="1">
      <alignment wrapText="1"/>
    </xf>
    <xf numFmtId="3" fontId="2" fillId="0" borderId="10" xfId="0" applyFont="1" applyFill="1" applyBorder="1" applyAlignment="1">
      <alignment wrapText="1"/>
    </xf>
    <xf numFmtId="3" fontId="2" fillId="0" borderId="12" xfId="0" applyFont="1" applyFill="1" applyBorder="1" applyAlignment="1">
      <alignment wrapText="1"/>
    </xf>
    <xf numFmtId="3" fontId="4" fillId="0" borderId="12" xfId="0" applyFont="1" applyFill="1" applyBorder="1" applyAlignment="1">
      <alignment wrapText="1"/>
    </xf>
    <xf numFmtId="3" fontId="2" fillId="0" borderId="9" xfId="0" applyFont="1" applyFill="1" applyBorder="1" applyAlignment="1">
      <alignment horizontal="center" vertical="center" wrapText="1"/>
    </xf>
    <xf numFmtId="3" fontId="2" fillId="0" borderId="11" xfId="0" applyFont="1" applyFill="1" applyBorder="1" applyAlignment="1">
      <alignment horizontal="center" vertical="center" wrapText="1"/>
    </xf>
    <xf numFmtId="3" fontId="5" fillId="0" borderId="3" xfId="0" applyFont="1" applyFill="1" applyBorder="1" applyAlignment="1">
      <alignment wrapText="1"/>
    </xf>
    <xf numFmtId="3" fontId="5" fillId="0" borderId="7" xfId="0" applyFont="1" applyFill="1" applyBorder="1" applyAlignment="1">
      <alignment wrapText="1"/>
    </xf>
    <xf numFmtId="3" fontId="2" fillId="0" borderId="14" xfId="0" applyFont="1" applyFill="1" applyBorder="1" applyAlignment="1">
      <alignment vertical="top" wrapText="1"/>
    </xf>
    <xf numFmtId="3" fontId="2" fillId="0" borderId="4" xfId="0" applyFont="1" applyFill="1" applyBorder="1" applyAlignment="1">
      <alignment vertical="top" wrapText="1"/>
    </xf>
    <xf numFmtId="3" fontId="5" fillId="0" borderId="1" xfId="0" applyFont="1" applyFill="1" applyBorder="1" applyAlignment="1">
      <alignment vertical="top" wrapText="1"/>
    </xf>
    <xf numFmtId="3" fontId="5" fillId="0" borderId="7" xfId="0" applyFont="1" applyFill="1" applyBorder="1" applyAlignment="1">
      <alignment vertical="top" wrapText="1"/>
    </xf>
    <xf numFmtId="3" fontId="6" fillId="0" borderId="0" xfId="0" applyFont="1" applyFill="1" applyAlignment="1">
      <alignment wrapText="1"/>
    </xf>
    <xf numFmtId="3" fontId="3" fillId="0" borderId="1" xfId="0" applyFont="1" applyFill="1" applyBorder="1" applyAlignment="1">
      <alignment horizontal="center" vertical="center" wrapText="1"/>
    </xf>
    <xf numFmtId="3" fontId="6" fillId="0" borderId="0" xfId="0" applyFont="1" applyFill="1" applyAlignment="1">
      <alignment wrapText="1"/>
    </xf>
    <xf numFmtId="3" fontId="2" fillId="0" borderId="2" xfId="0" applyFont="1" applyFill="1" applyBorder="1" applyAlignment="1">
      <alignment wrapText="1"/>
    </xf>
    <xf numFmtId="3" fontId="2" fillId="0" borderId="3" xfId="0" applyFont="1" applyFill="1" applyBorder="1" applyAlignment="1">
      <alignment wrapText="1"/>
    </xf>
    <xf numFmtId="3" fontId="2" fillId="0" borderId="2" xfId="0" applyFont="1" applyFill="1" applyBorder="1" applyAlignment="1">
      <alignment horizontal="center" vertical="top" wrapText="1"/>
    </xf>
    <xf numFmtId="3" fontId="2" fillId="0" borderId="3" xfId="0" applyFont="1" applyFill="1" applyBorder="1" applyAlignment="1">
      <alignment horizontal="center" vertical="top" wrapText="1"/>
    </xf>
    <xf numFmtId="3" fontId="5" fillId="0" borderId="6" xfId="0" applyFont="1" applyFill="1" applyBorder="1" applyAlignment="1">
      <alignment vertical="top" wrapText="1"/>
    </xf>
    <xf numFmtId="3" fontId="2" fillId="0" borderId="9" xfId="0" applyFont="1" applyFill="1" applyBorder="1" applyAlignment="1">
      <alignment vertical="top" wrapText="1"/>
    </xf>
    <xf numFmtId="3" fontId="2" fillId="0" borderId="12" xfId="0" applyFont="1" applyFill="1" applyBorder="1" applyAlignment="1">
      <alignment vertical="top" wrapText="1"/>
    </xf>
    <xf numFmtId="3" fontId="2" fillId="0" borderId="10" xfId="0" applyFont="1" applyFill="1" applyBorder="1" applyAlignment="1">
      <alignment vertical="top" wrapText="1"/>
    </xf>
    <xf numFmtId="3" fontId="5" fillId="0" borderId="9" xfId="0" applyFont="1" applyFill="1" applyBorder="1" applyAlignment="1">
      <alignment vertical="top" wrapText="1"/>
    </xf>
    <xf numFmtId="3" fontId="5" fillId="0" borderId="12" xfId="0" applyFont="1" applyFill="1" applyBorder="1" applyAlignment="1">
      <alignment vertical="top" wrapText="1"/>
    </xf>
    <xf numFmtId="3" fontId="5" fillId="0" borderId="10" xfId="0" applyFont="1" applyFill="1" applyBorder="1" applyAlignment="1">
      <alignment vertical="top" wrapText="1"/>
    </xf>
    <xf numFmtId="3" fontId="2" fillId="0" borderId="3" xfId="0" applyFont="1" applyFill="1" applyBorder="1" applyAlignment="1">
      <alignment vertical="top" wrapText="1"/>
    </xf>
    <xf numFmtId="3" fontId="5" fillId="0" borderId="2" xfId="0" applyFont="1" applyFill="1" applyBorder="1" applyAlignment="1">
      <alignment vertical="top" wrapText="1"/>
    </xf>
    <xf numFmtId="3" fontId="5" fillId="0" borderId="3" xfId="0" applyFont="1" applyFill="1" applyBorder="1" applyAlignment="1">
      <alignment vertical="top" wrapText="1"/>
    </xf>
    <xf numFmtId="3" fontId="2" fillId="0" borderId="2" xfId="0" applyFont="1" applyFill="1" applyBorder="1" applyAlignment="1">
      <alignment vertical="top" wrapText="1"/>
    </xf>
    <xf numFmtId="3" fontId="2" fillId="0" borderId="7" xfId="0" applyFont="1" applyFill="1" applyBorder="1" applyAlignment="1">
      <alignment vertical="top" wrapText="1"/>
    </xf>
    <xf numFmtId="3" fontId="2" fillId="0" borderId="7" xfId="0" applyFont="1" applyFill="1" applyBorder="1" applyAlignment="1">
      <alignment wrapText="1"/>
    </xf>
    <xf numFmtId="3" fontId="2" fillId="0" borderId="8" xfId="0" applyFont="1" applyFill="1" applyBorder="1" applyAlignment="1">
      <alignment wrapText="1"/>
    </xf>
    <xf numFmtId="3" fontId="2" fillId="0" borderId="13" xfId="0" applyFont="1" applyFill="1" applyBorder="1" applyAlignment="1">
      <alignment wrapText="1"/>
    </xf>
    <xf numFmtId="3" fontId="2" fillId="0" borderId="1" xfId="0" applyFont="1" applyFill="1" applyBorder="1" applyAlignment="1">
      <alignment vertical="top" wrapText="1"/>
    </xf>
    <xf numFmtId="3" fontId="2" fillId="0" borderId="6" xfId="0" applyFont="1" applyFill="1" applyBorder="1" applyAlignment="1">
      <alignment vertical="top" wrapText="1"/>
    </xf>
    <xf numFmtId="3" fontId="2" fillId="0" borderId="11" xfId="0" applyFont="1" applyFill="1" applyBorder="1" applyAlignment="1">
      <alignment wrapText="1"/>
    </xf>
    <xf numFmtId="3" fontId="2" fillId="0" borderId="15" xfId="0" applyFont="1" applyFill="1" applyBorder="1" applyAlignment="1">
      <alignment wrapText="1"/>
    </xf>
    <xf numFmtId="3" fontId="5" fillId="0" borderId="2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="75" zoomScaleNormal="75" zoomScaleSheetLayoutView="50" workbookViewId="0" topLeftCell="C1">
      <selection activeCell="C1" sqref="C1"/>
    </sheetView>
  </sheetViews>
  <sheetFormatPr defaultColWidth="9.00390625" defaultRowHeight="12.75"/>
  <cols>
    <col min="1" max="1" width="11.625" style="0" bestFit="1" customWidth="1"/>
    <col min="2" max="2" width="47.125" style="0" bestFit="1" customWidth="1"/>
    <col min="3" max="3" width="14.125" style="0" customWidth="1"/>
    <col min="4" max="4" width="14.375" style="0" bestFit="1" customWidth="1"/>
    <col min="5" max="5" width="13.125" style="0" bestFit="1" customWidth="1"/>
    <col min="6" max="6" width="11.75390625" style="0" bestFit="1" customWidth="1"/>
    <col min="7" max="8" width="13.125" style="0" bestFit="1" customWidth="1"/>
    <col min="9" max="9" width="14.375" style="0" bestFit="1" customWidth="1"/>
  </cols>
  <sheetData>
    <row r="1" spans="1:9" s="1" customFormat="1" ht="40.5" customHeight="1">
      <c r="A1" s="42" t="s">
        <v>0</v>
      </c>
      <c r="B1" s="42" t="s">
        <v>1</v>
      </c>
      <c r="C1" s="42" t="s">
        <v>2</v>
      </c>
      <c r="D1" s="42" t="s">
        <v>3</v>
      </c>
      <c r="E1" s="42" t="s">
        <v>347</v>
      </c>
      <c r="F1" s="42" t="s">
        <v>4</v>
      </c>
      <c r="G1" s="42" t="s">
        <v>5</v>
      </c>
      <c r="H1" s="42" t="s">
        <v>348</v>
      </c>
      <c r="I1" s="42" t="s">
        <v>349</v>
      </c>
    </row>
    <row r="2" spans="1:9" s="1" customFormat="1" ht="12.75">
      <c r="A2" s="42">
        <v>1</v>
      </c>
      <c r="B2" s="42">
        <v>2</v>
      </c>
      <c r="C2" s="42">
        <v>3</v>
      </c>
      <c r="D2" s="42">
        <v>4</v>
      </c>
      <c r="E2" s="42">
        <v>5</v>
      </c>
      <c r="F2" s="42">
        <v>6</v>
      </c>
      <c r="G2" s="42">
        <v>7</v>
      </c>
      <c r="H2" s="42">
        <v>8</v>
      </c>
      <c r="I2" s="42">
        <v>9</v>
      </c>
    </row>
    <row r="3" spans="1:9" s="1" customFormat="1" ht="12.75">
      <c r="A3" s="43"/>
      <c r="B3" s="43"/>
      <c r="C3" s="42"/>
      <c r="D3" s="42"/>
      <c r="E3" s="42"/>
      <c r="F3" s="42"/>
      <c r="G3" s="42"/>
      <c r="H3" s="42"/>
      <c r="I3" s="42"/>
    </row>
    <row r="4" spans="1:9" s="1" customFormat="1" ht="12.75">
      <c r="A4" s="77"/>
      <c r="B4" s="44" t="s">
        <v>336</v>
      </c>
      <c r="C4" s="45"/>
      <c r="D4" s="45">
        <f>SUM(E4:I4)</f>
        <v>151316404</v>
      </c>
      <c r="E4" s="45">
        <f>E10+E21+E45</f>
        <v>13241334</v>
      </c>
      <c r="F4" s="45">
        <f>F10+F21+F45</f>
        <v>7169660</v>
      </c>
      <c r="G4" s="45">
        <f>G10+G21+G45</f>
        <v>13066735</v>
      </c>
      <c r="H4" s="45">
        <f>H10+H21+H45</f>
        <v>20555000</v>
      </c>
      <c r="I4" s="45">
        <f>I10+I21+I45</f>
        <v>97283675</v>
      </c>
    </row>
    <row r="5" spans="1:9" s="1" customFormat="1" ht="12.75">
      <c r="A5" s="78"/>
      <c r="B5" s="46" t="s">
        <v>318</v>
      </c>
      <c r="C5" s="45" t="s">
        <v>80</v>
      </c>
      <c r="D5" s="45">
        <f aca="true" t="shared" si="0" ref="D5:I5">D4-D6-D7-D8</f>
        <v>147671033</v>
      </c>
      <c r="E5" s="45">
        <f t="shared" si="0"/>
        <v>11998223</v>
      </c>
      <c r="F5" s="45">
        <f t="shared" si="0"/>
        <v>4807400</v>
      </c>
      <c r="G5" s="45">
        <f t="shared" si="0"/>
        <v>13056735</v>
      </c>
      <c r="H5" s="45">
        <f t="shared" si="0"/>
        <v>20540000</v>
      </c>
      <c r="I5" s="45">
        <f t="shared" si="0"/>
        <v>97268675</v>
      </c>
    </row>
    <row r="6" spans="1:9" s="1" customFormat="1" ht="12.75">
      <c r="A6" s="78"/>
      <c r="B6" s="46"/>
      <c r="C6" s="45" t="s">
        <v>15</v>
      </c>
      <c r="D6" s="45">
        <f>SUM(E6:I6)</f>
        <v>2761547</v>
      </c>
      <c r="E6" s="45">
        <f>E12+E47</f>
        <v>924287</v>
      </c>
      <c r="F6" s="45">
        <f>F12+F47</f>
        <v>1837260</v>
      </c>
      <c r="G6" s="45">
        <f>G12+G47</f>
        <v>0</v>
      </c>
      <c r="H6" s="45">
        <f>H12+H47</f>
        <v>0</v>
      </c>
      <c r="I6" s="45">
        <f>I12+I47</f>
        <v>0</v>
      </c>
    </row>
    <row r="7" spans="1:9" s="1" customFormat="1" ht="12.75">
      <c r="A7" s="78"/>
      <c r="B7" s="46"/>
      <c r="C7" s="45" t="s">
        <v>42</v>
      </c>
      <c r="D7" s="45">
        <f>SUM(E7:I7)</f>
        <v>720543</v>
      </c>
      <c r="E7" s="45">
        <f>E23</f>
        <v>155543</v>
      </c>
      <c r="F7" s="45">
        <f>F23</f>
        <v>525000</v>
      </c>
      <c r="G7" s="45">
        <f>G23</f>
        <v>10000</v>
      </c>
      <c r="H7" s="45">
        <f>H23</f>
        <v>15000</v>
      </c>
      <c r="I7" s="45">
        <f>I23</f>
        <v>15000</v>
      </c>
    </row>
    <row r="8" spans="1:9" s="1" customFormat="1" ht="12.75">
      <c r="A8" s="78"/>
      <c r="B8" s="46"/>
      <c r="C8" s="44" t="s">
        <v>158</v>
      </c>
      <c r="D8" s="44">
        <f>SUM(E8:I8)</f>
        <v>163281</v>
      </c>
      <c r="E8" s="44">
        <f>E24+E48</f>
        <v>163281</v>
      </c>
      <c r="F8" s="44">
        <f>F24+F48</f>
        <v>0</v>
      </c>
      <c r="G8" s="44">
        <f>G24+G48</f>
        <v>0</v>
      </c>
      <c r="H8" s="44">
        <f>H24+H48</f>
        <v>0</v>
      </c>
      <c r="I8" s="44">
        <f>I24+I48</f>
        <v>0</v>
      </c>
    </row>
    <row r="9" spans="1:9" s="1" customFormat="1" ht="12.75">
      <c r="A9" s="55"/>
      <c r="B9" s="46"/>
      <c r="C9" s="56" t="s">
        <v>399</v>
      </c>
      <c r="D9" s="44">
        <f>SUM(E9:I9)</f>
        <v>140000</v>
      </c>
      <c r="E9" s="44">
        <f>E49</f>
        <v>0</v>
      </c>
      <c r="F9" s="44">
        <f>F49</f>
        <v>140000</v>
      </c>
      <c r="G9" s="44">
        <f>G49</f>
        <v>0</v>
      </c>
      <c r="H9" s="44">
        <f>H49</f>
        <v>0</v>
      </c>
      <c r="I9" s="44"/>
    </row>
    <row r="10" spans="1:9" s="1" customFormat="1" ht="12.75">
      <c r="A10" s="79" t="s">
        <v>7</v>
      </c>
      <c r="B10" s="24" t="s">
        <v>8</v>
      </c>
      <c r="C10" s="22"/>
      <c r="D10" s="23">
        <f>SUM(E10:I10)</f>
        <v>19843195</v>
      </c>
      <c r="E10" s="23">
        <f>E13+E14+E17+E18</f>
        <v>2845466</v>
      </c>
      <c r="F10" s="23">
        <f>F13+F14+F17+F18</f>
        <v>650000</v>
      </c>
      <c r="G10" s="23">
        <f>G13+G14+G17+G18</f>
        <v>3296729</v>
      </c>
      <c r="H10" s="23">
        <f>H13+H14+H17+H18</f>
        <v>2020000</v>
      </c>
      <c r="I10" s="23">
        <f>I13+I14+I17+I18</f>
        <v>11031000</v>
      </c>
    </row>
    <row r="11" spans="1:9" s="1" customFormat="1" ht="12.75">
      <c r="A11" s="79"/>
      <c r="B11" s="27" t="s">
        <v>318</v>
      </c>
      <c r="C11" s="22" t="s">
        <v>80</v>
      </c>
      <c r="D11" s="23">
        <f aca="true" t="shared" si="1" ref="D11:I11">D10-D12</f>
        <v>19843195</v>
      </c>
      <c r="E11" s="23">
        <f t="shared" si="1"/>
        <v>2845466</v>
      </c>
      <c r="F11" s="23">
        <f t="shared" si="1"/>
        <v>650000</v>
      </c>
      <c r="G11" s="23">
        <f t="shared" si="1"/>
        <v>3296729</v>
      </c>
      <c r="H11" s="23">
        <f t="shared" si="1"/>
        <v>2020000</v>
      </c>
      <c r="I11" s="23">
        <f t="shared" si="1"/>
        <v>11031000</v>
      </c>
    </row>
    <row r="12" spans="1:9" s="1" customFormat="1" ht="12.75">
      <c r="A12" s="79"/>
      <c r="B12" s="29"/>
      <c r="C12" s="22" t="s">
        <v>15</v>
      </c>
      <c r="D12" s="23">
        <f>SUM(E12:I12)</f>
        <v>0</v>
      </c>
      <c r="E12" s="23">
        <f>E16</f>
        <v>0</v>
      </c>
      <c r="F12" s="23">
        <f>F16</f>
        <v>0</v>
      </c>
      <c r="G12" s="23">
        <f>G16</f>
        <v>0</v>
      </c>
      <c r="H12" s="23">
        <f>H16</f>
        <v>0</v>
      </c>
      <c r="I12" s="23">
        <f>I16</f>
        <v>0</v>
      </c>
    </row>
    <row r="13" spans="1:9" s="1" customFormat="1" ht="12.75">
      <c r="A13" s="10" t="s">
        <v>9</v>
      </c>
      <c r="B13" s="6" t="s">
        <v>10</v>
      </c>
      <c r="C13" s="2"/>
      <c r="D13" s="2">
        <f>SUM(E13:I13)</f>
        <v>12380289</v>
      </c>
      <c r="E13" s="2">
        <f>SUM('polityka gospodarcza - 1 strona'!E6)</f>
        <v>2143289</v>
      </c>
      <c r="F13" s="2">
        <f>SUM('polityka gospodarcza - 1 strona'!F6)</f>
        <v>300000</v>
      </c>
      <c r="G13" s="2">
        <f>SUM('polityka gospodarcza - 1 strona'!G6)</f>
        <v>1100000</v>
      </c>
      <c r="H13" s="2">
        <f>SUM('polityka gospodarcza - 1 strona'!H6)</f>
        <v>2000000</v>
      </c>
      <c r="I13" s="2">
        <f>SUM('polityka gospodarcza - 1 strona'!I6)</f>
        <v>6837000</v>
      </c>
    </row>
    <row r="14" spans="1:9" s="1" customFormat="1" ht="12.75">
      <c r="A14" s="80" t="s">
        <v>20</v>
      </c>
      <c r="B14" s="4" t="s">
        <v>21</v>
      </c>
      <c r="C14" s="34"/>
      <c r="D14" s="2">
        <f>SUM(E14:I14)</f>
        <v>3122906</v>
      </c>
      <c r="E14" s="2">
        <f>SUM('polityka gospodarcza - 1 strona'!E12)</f>
        <v>8906</v>
      </c>
      <c r="F14" s="2">
        <f>SUM('polityka gospodarcza - 1 strona'!F12)</f>
        <v>0</v>
      </c>
      <c r="G14" s="2">
        <f>SUM('polityka gospodarcza - 1 strona'!G12)</f>
        <v>420000</v>
      </c>
      <c r="H14" s="2">
        <f>SUM('polityka gospodarcza - 1 strona'!H12)</f>
        <v>20000</v>
      </c>
      <c r="I14" s="2">
        <f>SUM('polityka gospodarcza - 1 strona'!I12)</f>
        <v>2674000</v>
      </c>
    </row>
    <row r="15" spans="1:9" s="1" customFormat="1" ht="12.75">
      <c r="A15" s="81"/>
      <c r="B15" s="6" t="s">
        <v>318</v>
      </c>
      <c r="C15" s="34" t="s">
        <v>80</v>
      </c>
      <c r="D15" s="2">
        <f aca="true" t="shared" si="2" ref="D15:I15">D14-D16</f>
        <v>3122906</v>
      </c>
      <c r="E15" s="2">
        <f t="shared" si="2"/>
        <v>8906</v>
      </c>
      <c r="F15" s="2">
        <f>F14-F16</f>
        <v>0</v>
      </c>
      <c r="G15" s="2">
        <f>G14-G16</f>
        <v>420000</v>
      </c>
      <c r="H15" s="2">
        <f>H14-H16</f>
        <v>20000</v>
      </c>
      <c r="I15" s="2">
        <f t="shared" si="2"/>
        <v>2674000</v>
      </c>
    </row>
    <row r="16" spans="1:9" s="1" customFormat="1" ht="12.75">
      <c r="A16" s="82"/>
      <c r="B16" s="15"/>
      <c r="C16" s="34" t="s">
        <v>15</v>
      </c>
      <c r="D16" s="2">
        <f>SUM(E16:I16)</f>
        <v>0</v>
      </c>
      <c r="E16" s="2">
        <f>SUM('polityka gospodarcza - 1 strona'!E14)</f>
        <v>0</v>
      </c>
      <c r="F16" s="2">
        <f>SUM('polityka gospodarcza - 1 strona'!F14)</f>
        <v>0</v>
      </c>
      <c r="G16" s="2">
        <f>SUM('polityka gospodarcza - 1 strona'!G14)</f>
        <v>0</v>
      </c>
      <c r="H16" s="2">
        <f>SUM('polityka gospodarcza - 1 strona'!H14)</f>
        <v>0</v>
      </c>
      <c r="I16" s="2">
        <f>SUM('polityka gospodarcza - 1 strona'!J14)</f>
        <v>0</v>
      </c>
    </row>
    <row r="17" spans="1:9" s="1" customFormat="1" ht="12.75">
      <c r="A17" s="12" t="s">
        <v>33</v>
      </c>
      <c r="B17" s="15" t="s">
        <v>34</v>
      </c>
      <c r="C17" s="15"/>
      <c r="D17" s="15">
        <f>SUM(E17:I17)</f>
        <v>1520000</v>
      </c>
      <c r="E17" s="15">
        <f>SUM('polityka gospodarcza - 1 strona'!E22)</f>
        <v>0</v>
      </c>
      <c r="F17" s="15">
        <f>SUM('polityka gospodarcza - 1 strona'!F22)</f>
        <v>0</v>
      </c>
      <c r="G17" s="15">
        <f>SUM('polityka gospodarcza - 1 strona'!G22)</f>
        <v>0</v>
      </c>
      <c r="H17" s="15">
        <f>SUM('polityka gospodarcza - 1 strona'!H22)</f>
        <v>0</v>
      </c>
      <c r="I17" s="15">
        <f>SUM('polityka gospodarcza - 1 strona'!I22)</f>
        <v>1520000</v>
      </c>
    </row>
    <row r="18" spans="1:9" s="1" customFormat="1" ht="12.75">
      <c r="A18" s="35" t="s">
        <v>39</v>
      </c>
      <c r="B18" s="4" t="s">
        <v>40</v>
      </c>
      <c r="C18" s="4"/>
      <c r="D18" s="4">
        <f>SUM(E18:I18)</f>
        <v>2820000</v>
      </c>
      <c r="E18" s="4">
        <f>SUM('polityka gospodarcza - 1 strona'!E26)</f>
        <v>693271</v>
      </c>
      <c r="F18" s="4">
        <f>SUM('polityka gospodarcza - 1 strona'!F26)</f>
        <v>350000</v>
      </c>
      <c r="G18" s="4">
        <f>SUM('polityka gospodarcza - 1 strona'!G26)</f>
        <v>1776729</v>
      </c>
      <c r="H18" s="4">
        <f>SUM('polityka gospodarcza - 1 strona'!H26)</f>
        <v>0</v>
      </c>
      <c r="I18" s="4">
        <f>SUM('polityka gospodarcza - 1 strona'!I26)</f>
        <v>0</v>
      </c>
    </row>
    <row r="19" spans="1:9" s="1" customFormat="1" ht="12.75">
      <c r="A19" s="30"/>
      <c r="B19" s="8"/>
      <c r="C19" s="8"/>
      <c r="D19" s="8"/>
      <c r="E19" s="8"/>
      <c r="F19" s="8"/>
      <c r="G19" s="8"/>
      <c r="H19" s="8"/>
      <c r="I19" s="8"/>
    </row>
    <row r="20" spans="1:9" s="1" customFormat="1" ht="12.75">
      <c r="A20" s="14"/>
      <c r="B20" s="3"/>
      <c r="C20" s="7"/>
      <c r="D20" s="7"/>
      <c r="E20" s="7"/>
      <c r="F20" s="7"/>
      <c r="G20" s="7"/>
      <c r="H20" s="7"/>
      <c r="I20" s="7"/>
    </row>
    <row r="21" spans="1:9" s="1" customFormat="1" ht="12.75">
      <c r="A21" s="83" t="s">
        <v>321</v>
      </c>
      <c r="B21" s="24" t="s">
        <v>44</v>
      </c>
      <c r="C21" s="40"/>
      <c r="D21" s="29">
        <f>SUM(E21:I21)</f>
        <v>29172557</v>
      </c>
      <c r="E21" s="29">
        <f>E25+E26+E27+E28+E31+E32+E35+E36+E39+E41</f>
        <v>783157</v>
      </c>
      <c r="F21" s="29">
        <f>F25+F26+F27+F28+F31+F32+F35+F36+F39+F40+F43</f>
        <v>3942400</v>
      </c>
      <c r="G21" s="29">
        <f>G25+G26+G27+G28+G31+G32+G35+G36+G39+G41</f>
        <v>4262000</v>
      </c>
      <c r="H21" s="29">
        <f>H25+H26+H27+H28+H31+H32+H35+H36+H39+H41</f>
        <v>4896000</v>
      </c>
      <c r="I21" s="29">
        <f>I25+I26+I27+I28+I31+I32+I35+I36+I39+I41</f>
        <v>15289000</v>
      </c>
    </row>
    <row r="22" spans="1:9" s="1" customFormat="1" ht="12.75">
      <c r="A22" s="84"/>
      <c r="B22" s="27" t="s">
        <v>318</v>
      </c>
      <c r="C22" s="22" t="s">
        <v>80</v>
      </c>
      <c r="D22" s="23">
        <f aca="true" t="shared" si="3" ref="D22:I22">D21-D23-D24</f>
        <v>28403733</v>
      </c>
      <c r="E22" s="23">
        <f t="shared" si="3"/>
        <v>579333</v>
      </c>
      <c r="F22" s="23">
        <f t="shared" si="3"/>
        <v>3417400</v>
      </c>
      <c r="G22" s="23">
        <f t="shared" si="3"/>
        <v>4252000</v>
      </c>
      <c r="H22" s="23">
        <f t="shared" si="3"/>
        <v>4881000</v>
      </c>
      <c r="I22" s="23">
        <f t="shared" si="3"/>
        <v>15274000</v>
      </c>
    </row>
    <row r="23" spans="1:9" s="1" customFormat="1" ht="12.75">
      <c r="A23" s="84"/>
      <c r="B23" s="27"/>
      <c r="C23" s="22" t="s">
        <v>42</v>
      </c>
      <c r="D23" s="23">
        <f aca="true" t="shared" si="4" ref="D23:D28">SUM(E23:I23)</f>
        <v>720543</v>
      </c>
      <c r="E23" s="23">
        <f>E30+E42</f>
        <v>155543</v>
      </c>
      <c r="F23" s="23">
        <f>F30+F42</f>
        <v>525000</v>
      </c>
      <c r="G23" s="23">
        <f>G30+G42</f>
        <v>10000</v>
      </c>
      <c r="H23" s="23">
        <f>H30+H42</f>
        <v>15000</v>
      </c>
      <c r="I23" s="23">
        <f>I30</f>
        <v>15000</v>
      </c>
    </row>
    <row r="24" spans="1:9" s="1" customFormat="1" ht="12.75">
      <c r="A24" s="85"/>
      <c r="B24" s="29"/>
      <c r="C24" s="22" t="s">
        <v>158</v>
      </c>
      <c r="D24" s="23">
        <f t="shared" si="4"/>
        <v>48281</v>
      </c>
      <c r="E24" s="23">
        <f>E38+E34</f>
        <v>48281</v>
      </c>
      <c r="F24" s="23">
        <f>F38+F34</f>
        <v>0</v>
      </c>
      <c r="G24" s="23">
        <f>G38+G34</f>
        <v>0</v>
      </c>
      <c r="H24" s="23">
        <f>H38+H34</f>
        <v>0</v>
      </c>
      <c r="I24" s="23">
        <f>I38+I34</f>
        <v>0</v>
      </c>
    </row>
    <row r="25" spans="1:9" s="1" customFormat="1" ht="12.75">
      <c r="A25" s="10" t="s">
        <v>45</v>
      </c>
      <c r="B25" s="15" t="s">
        <v>46</v>
      </c>
      <c r="C25" s="2"/>
      <c r="D25" s="2">
        <f t="shared" si="4"/>
        <v>52000</v>
      </c>
      <c r="E25" s="2">
        <f>SUM('polityka społeczna - 5 stron'!E8)</f>
        <v>0</v>
      </c>
      <c r="F25" s="2">
        <f>SUM('polityka społeczna - 5 stron'!F8)</f>
        <v>0</v>
      </c>
      <c r="G25" s="2">
        <f>SUM('polityka społeczna - 5 stron'!G8)</f>
        <v>52000</v>
      </c>
      <c r="H25" s="2">
        <f>SUM('polityka społeczna - 5 stron'!H8)</f>
        <v>0</v>
      </c>
      <c r="I25" s="2">
        <f>SUM('polityka społeczna - 5 stron'!I8)</f>
        <v>0</v>
      </c>
    </row>
    <row r="26" spans="1:9" s="1" customFormat="1" ht="12.75">
      <c r="A26" s="10" t="s">
        <v>50</v>
      </c>
      <c r="B26" s="2" t="s">
        <v>51</v>
      </c>
      <c r="C26" s="2"/>
      <c r="D26" s="2">
        <f t="shared" si="4"/>
        <v>4154843</v>
      </c>
      <c r="E26" s="2">
        <f>SUM('polityka społeczna - 5 stron'!E11)</f>
        <v>114843</v>
      </c>
      <c r="F26" s="2">
        <f>SUM('polityka społeczna - 5 stron'!F11)</f>
        <v>210000</v>
      </c>
      <c r="G26" s="2">
        <f>SUM('polityka społeczna - 5 stron'!G11)</f>
        <v>310000</v>
      </c>
      <c r="H26" s="2">
        <f>SUM('polityka społeczna - 5 stron'!H11)</f>
        <v>70000</v>
      </c>
      <c r="I26" s="2">
        <f>SUM('polityka społeczna - 5 stron'!I11)</f>
        <v>3450000</v>
      </c>
    </row>
    <row r="27" spans="1:9" s="1" customFormat="1" ht="12.75">
      <c r="A27" s="10" t="s">
        <v>66</v>
      </c>
      <c r="B27" s="4" t="s">
        <v>67</v>
      </c>
      <c r="C27" s="2"/>
      <c r="D27" s="2">
        <f t="shared" si="4"/>
        <v>11075000</v>
      </c>
      <c r="E27" s="2">
        <f>SUM('polityka społeczna - 5 stron'!E21)</f>
        <v>0</v>
      </c>
      <c r="F27" s="2">
        <f>SUM('polityka społeczna - 5 stron'!F21)</f>
        <v>150000</v>
      </c>
      <c r="G27" s="2">
        <f>SUM('polityka społeczna - 5 stron'!G21)</f>
        <v>1000000</v>
      </c>
      <c r="H27" s="2">
        <f>SUM('polityka społeczna - 5 stron'!H21)</f>
        <v>1600000</v>
      </c>
      <c r="I27" s="2">
        <f>SUM('polityka społeczna - 5 stron'!I21)</f>
        <v>8325000</v>
      </c>
    </row>
    <row r="28" spans="1:9" s="1" customFormat="1" ht="12.75">
      <c r="A28" s="80" t="s">
        <v>71</v>
      </c>
      <c r="B28" s="47" t="s">
        <v>72</v>
      </c>
      <c r="C28" s="34"/>
      <c r="D28" s="2">
        <f t="shared" si="4"/>
        <v>2825658</v>
      </c>
      <c r="E28" s="2">
        <f>SUM('polityka społeczna - 5 stron'!E27)</f>
        <v>145658</v>
      </c>
      <c r="F28" s="2">
        <f>SUM('polityka społeczna - 5 stron'!F27)</f>
        <v>500000</v>
      </c>
      <c r="G28" s="2">
        <f>SUM('polityka społeczna - 5 stron'!G27)</f>
        <v>220000</v>
      </c>
      <c r="H28" s="2">
        <f>SUM('polityka społeczna - 5 stron'!H27)</f>
        <v>525000</v>
      </c>
      <c r="I28" s="2">
        <f>SUM('polityka społeczna - 5 stron'!I27)</f>
        <v>1435000</v>
      </c>
    </row>
    <row r="29" spans="1:9" s="1" customFormat="1" ht="12.75">
      <c r="A29" s="81"/>
      <c r="B29" s="48" t="s">
        <v>318</v>
      </c>
      <c r="C29" s="34" t="s">
        <v>80</v>
      </c>
      <c r="D29" s="2">
        <f aca="true" t="shared" si="5" ref="D29:I29">D28-D30</f>
        <v>2140000</v>
      </c>
      <c r="E29" s="2">
        <f t="shared" si="5"/>
        <v>0</v>
      </c>
      <c r="F29" s="2">
        <f>F28-F30</f>
        <v>0</v>
      </c>
      <c r="G29" s="2">
        <f>G28-G30</f>
        <v>210000</v>
      </c>
      <c r="H29" s="2">
        <f>H28-H30</f>
        <v>510000</v>
      </c>
      <c r="I29" s="2">
        <f t="shared" si="5"/>
        <v>1420000</v>
      </c>
    </row>
    <row r="30" spans="1:9" s="1" customFormat="1" ht="12.75">
      <c r="A30" s="82"/>
      <c r="B30" s="49"/>
      <c r="C30" s="34" t="s">
        <v>42</v>
      </c>
      <c r="D30" s="2">
        <f>SUM(E30:I30)</f>
        <v>685658</v>
      </c>
      <c r="E30" s="2">
        <f>SUM('polityka społeczna - 5 stron'!E29)</f>
        <v>145658</v>
      </c>
      <c r="F30" s="2">
        <f>SUM('polityka społeczna - 5 stron'!F29)</f>
        <v>500000</v>
      </c>
      <c r="G30" s="2">
        <f>SUM('polityka społeczna - 5 stron'!G29)</f>
        <v>10000</v>
      </c>
      <c r="H30" s="2">
        <f>SUM('polityka społeczna - 5 stron'!H29)</f>
        <v>15000</v>
      </c>
      <c r="I30" s="2">
        <f>SUM('polityka społeczna - 5 stron'!I29)</f>
        <v>15000</v>
      </c>
    </row>
    <row r="31" spans="1:9" s="1" customFormat="1" ht="12.75">
      <c r="A31" s="12" t="s">
        <v>84</v>
      </c>
      <c r="B31" s="15" t="s">
        <v>85</v>
      </c>
      <c r="C31" s="15"/>
      <c r="D31" s="15">
        <f>SUM(E31:I31)</f>
        <v>324307</v>
      </c>
      <c r="E31" s="15">
        <f>SUM('polityka społeczna - 5 stron'!E47)</f>
        <v>15307</v>
      </c>
      <c r="F31" s="15">
        <f>SUM('polityka społeczna - 5 stron'!F47)</f>
        <v>0</v>
      </c>
      <c r="G31" s="15">
        <f>SUM('polityka społeczna - 5 stron'!G47)</f>
        <v>259000</v>
      </c>
      <c r="H31" s="15">
        <f>SUM('polityka społeczna - 5 stron'!H47)</f>
        <v>0</v>
      </c>
      <c r="I31" s="15">
        <f>SUM('polityka społeczna - 5 stron'!I47)</f>
        <v>50000</v>
      </c>
    </row>
    <row r="32" spans="1:9" s="1" customFormat="1" ht="12.75">
      <c r="A32" s="80" t="s">
        <v>94</v>
      </c>
      <c r="B32" s="4" t="s">
        <v>95</v>
      </c>
      <c r="C32" s="34"/>
      <c r="D32" s="2">
        <f>SUM(E32:I32)</f>
        <v>3857399</v>
      </c>
      <c r="E32" s="2">
        <f>SUM('polityka społeczna - 5 stron'!E52)</f>
        <v>97399</v>
      </c>
      <c r="F32" s="2">
        <f>SUM('polityka społeczna - 5 stron'!F52)</f>
        <v>2100000</v>
      </c>
      <c r="G32" s="2">
        <f>SUM('polityka społeczna - 5 stron'!G52)</f>
        <v>1160000</v>
      </c>
      <c r="H32" s="2">
        <f>SUM('polityka społeczna - 5 stron'!H52)</f>
        <v>500000</v>
      </c>
      <c r="I32" s="2">
        <f>SUM('polityka społeczna - 5 stron'!I52)</f>
        <v>0</v>
      </c>
    </row>
    <row r="33" spans="1:9" s="1" customFormat="1" ht="12.75">
      <c r="A33" s="81"/>
      <c r="B33" s="6" t="s">
        <v>318</v>
      </c>
      <c r="C33" s="34" t="s">
        <v>80</v>
      </c>
      <c r="D33" s="2">
        <f aca="true" t="shared" si="6" ref="D33:I33">D32-D34</f>
        <v>3809118</v>
      </c>
      <c r="E33" s="2">
        <f t="shared" si="6"/>
        <v>49118</v>
      </c>
      <c r="F33" s="2">
        <f t="shared" si="6"/>
        <v>2100000</v>
      </c>
      <c r="G33" s="2">
        <f t="shared" si="6"/>
        <v>1160000</v>
      </c>
      <c r="H33" s="2">
        <f t="shared" si="6"/>
        <v>500000</v>
      </c>
      <c r="I33" s="2">
        <f t="shared" si="6"/>
        <v>0</v>
      </c>
    </row>
    <row r="34" spans="1:9" s="1" customFormat="1" ht="12.75">
      <c r="A34" s="82"/>
      <c r="B34" s="15"/>
      <c r="C34" s="34" t="s">
        <v>158</v>
      </c>
      <c r="D34" s="2">
        <f>SUM(E34:I34)</f>
        <v>48281</v>
      </c>
      <c r="E34" s="2">
        <f>SUM('polityka społeczna - 5 stron'!E54)</f>
        <v>48281</v>
      </c>
      <c r="F34" s="2">
        <f>SUM('polityka społeczna - 5 stron'!F54)</f>
        <v>0</v>
      </c>
      <c r="G34" s="2">
        <f>SUM('polityka społeczna - 5 stron'!G54)</f>
        <v>0</v>
      </c>
      <c r="H34" s="2">
        <f>SUM('polityka społeczna - 5 stron'!H54)</f>
        <v>0</v>
      </c>
      <c r="I34" s="2">
        <f>SUM('polityka społeczna - 5 stron'!I54)</f>
        <v>0</v>
      </c>
    </row>
    <row r="35" spans="1:9" s="1" customFormat="1" ht="25.5">
      <c r="A35" s="10" t="s">
        <v>104</v>
      </c>
      <c r="B35" s="2" t="s">
        <v>105</v>
      </c>
      <c r="C35" s="2"/>
      <c r="D35" s="2">
        <f>SUM(E35:I35)</f>
        <v>3748057</v>
      </c>
      <c r="E35" s="2">
        <f>SUM('polityka społeczna - 5 stron'!E62)</f>
        <v>19557</v>
      </c>
      <c r="F35" s="2">
        <f>SUM('polityka społeczna - 5 stron'!F62)</f>
        <v>613500</v>
      </c>
      <c r="G35" s="2">
        <f>SUM('polityka społeczna - 5 stron'!G62)</f>
        <v>575000</v>
      </c>
      <c r="H35" s="2">
        <f>SUM('polityka społeczna - 5 stron'!H62)</f>
        <v>1440000</v>
      </c>
      <c r="I35" s="2">
        <f>SUM('polityka społeczna - 5 stron'!I62)</f>
        <v>1100000</v>
      </c>
    </row>
    <row r="36" spans="1:9" s="1" customFormat="1" ht="25.5">
      <c r="A36" s="80" t="s">
        <v>121</v>
      </c>
      <c r="B36" s="4" t="s">
        <v>122</v>
      </c>
      <c r="C36" s="36"/>
      <c r="D36" s="15">
        <f>SUM(E36:I36)</f>
        <v>2148000</v>
      </c>
      <c r="E36" s="15">
        <f>SUM('polityka społeczna - 5 stron'!E76)</f>
        <v>0</v>
      </c>
      <c r="F36" s="15">
        <f>SUM('polityka społeczna - 5 stron'!F76)</f>
        <v>209000</v>
      </c>
      <c r="G36" s="15">
        <f>SUM('polityka społeczna - 5 stron'!G76)</f>
        <v>474000</v>
      </c>
      <c r="H36" s="15">
        <f>SUM('polityka społeczna - 5 stron'!H76)</f>
        <v>699000</v>
      </c>
      <c r="I36" s="15">
        <f>SUM('polityka społeczna - 5 stron'!I76)</f>
        <v>766000</v>
      </c>
    </row>
    <row r="37" spans="1:9" s="1" customFormat="1" ht="12.75">
      <c r="A37" s="81"/>
      <c r="B37" s="6" t="s">
        <v>318</v>
      </c>
      <c r="C37" s="36" t="s">
        <v>80</v>
      </c>
      <c r="D37" s="15">
        <f aca="true" t="shared" si="7" ref="D37:I37">D36-D38</f>
        <v>2148000</v>
      </c>
      <c r="E37" s="15">
        <f t="shared" si="7"/>
        <v>0</v>
      </c>
      <c r="F37" s="15">
        <f t="shared" si="7"/>
        <v>209000</v>
      </c>
      <c r="G37" s="15">
        <f t="shared" si="7"/>
        <v>474000</v>
      </c>
      <c r="H37" s="15">
        <f t="shared" si="7"/>
        <v>699000</v>
      </c>
      <c r="I37" s="15">
        <f t="shared" si="7"/>
        <v>766000</v>
      </c>
    </row>
    <row r="38" spans="1:9" s="1" customFormat="1" ht="12.75">
      <c r="A38" s="82"/>
      <c r="B38" s="15"/>
      <c r="C38" s="36" t="s">
        <v>158</v>
      </c>
      <c r="D38" s="15">
        <f aca="true" t="shared" si="8" ref="D38:D43">SUM(E38:I38)</f>
        <v>0</v>
      </c>
      <c r="E38" s="15">
        <f>SUM('polityka społeczna - 5 stron'!E78)</f>
        <v>0</v>
      </c>
      <c r="F38" s="15">
        <f>SUM('polityka społeczna - 5 stron'!F78)</f>
        <v>0</v>
      </c>
      <c r="G38" s="15">
        <f>SUM('polityka społeczna - 5 stron'!G78)</f>
        <v>0</v>
      </c>
      <c r="H38" s="15">
        <f>SUM('polityka społeczna - 5 stron'!H78)</f>
        <v>0</v>
      </c>
      <c r="I38" s="15">
        <f>SUM('polityka społeczna - 5 stron'!I78)</f>
        <v>0</v>
      </c>
    </row>
    <row r="39" spans="1:9" s="1" customFormat="1" ht="12.75">
      <c r="A39" s="10" t="s">
        <v>149</v>
      </c>
      <c r="B39" s="15" t="s">
        <v>150</v>
      </c>
      <c r="C39" s="2"/>
      <c r="D39" s="2">
        <f t="shared" si="8"/>
        <v>150000</v>
      </c>
      <c r="E39" s="2">
        <f>SUM('polityka społeczna - 5 stron'!E95)</f>
        <v>0</v>
      </c>
      <c r="F39" s="2">
        <f>SUM('polityka społeczna - 5 stron'!F95)</f>
        <v>0</v>
      </c>
      <c r="G39" s="2">
        <f>SUM('polityka społeczna - 5 stron'!G95)</f>
        <v>0</v>
      </c>
      <c r="H39" s="2">
        <f>SUM('polityka społeczna - 5 stron'!H95)</f>
        <v>0</v>
      </c>
      <c r="I39" s="2">
        <f>SUM('polityka społeczna - 5 stron'!I95)</f>
        <v>150000</v>
      </c>
    </row>
    <row r="40" spans="1:9" s="1" customFormat="1" ht="12.75">
      <c r="A40" s="89" t="s">
        <v>333</v>
      </c>
      <c r="B40" s="75" t="s">
        <v>334</v>
      </c>
      <c r="C40" s="16"/>
      <c r="D40" s="2">
        <f t="shared" si="8"/>
        <v>809178</v>
      </c>
      <c r="E40" s="2">
        <f>'polityka społeczna - 5 stron'!E98</f>
        <v>400278</v>
      </c>
      <c r="F40" s="2">
        <f>'polityka społeczna - 5 stron'!F98</f>
        <v>134900</v>
      </c>
      <c r="G40" s="2">
        <f>'polityka społeczna - 5 stron'!G98</f>
        <v>212000</v>
      </c>
      <c r="H40" s="2">
        <f>'polityka społeczna - 5 stron'!H98</f>
        <v>62000</v>
      </c>
      <c r="I40" s="4"/>
    </row>
    <row r="41" spans="1:9" s="1" customFormat="1" ht="12.75">
      <c r="A41" s="86"/>
      <c r="B41" s="76"/>
      <c r="C41" s="16" t="s">
        <v>80</v>
      </c>
      <c r="D41" s="4">
        <f t="shared" si="8"/>
        <v>787293</v>
      </c>
      <c r="E41" s="4">
        <f>SUM('polityka społeczna - 5 stron'!E99)</f>
        <v>390393</v>
      </c>
      <c r="F41" s="4">
        <f>SUM('polityka społeczna - 5 stron'!F99)</f>
        <v>109900</v>
      </c>
      <c r="G41" s="4">
        <f>SUM('polityka społeczna - 5 stron'!G99)</f>
        <v>212000</v>
      </c>
      <c r="H41" s="4">
        <f>SUM('polityka społeczna - 5 stron'!H99)</f>
        <v>62000</v>
      </c>
      <c r="I41" s="4">
        <f>SUM('polityka społeczna - 5 stron'!I99)</f>
        <v>13000</v>
      </c>
    </row>
    <row r="42" spans="1:9" s="1" customFormat="1" ht="12.75">
      <c r="A42" s="86"/>
      <c r="B42" s="76"/>
      <c r="C42" s="50" t="s">
        <v>42</v>
      </c>
      <c r="D42" s="4">
        <f t="shared" si="8"/>
        <v>34885</v>
      </c>
      <c r="E42" s="4">
        <f>SUM('polityka społeczna - 5 stron'!E100)</f>
        <v>9885</v>
      </c>
      <c r="F42" s="4">
        <f>SUM('polityka społeczna - 5 stron'!F100)</f>
        <v>25000</v>
      </c>
      <c r="G42" s="4">
        <f>SUM('polityka społeczna - 5 stron'!G100)</f>
        <v>0</v>
      </c>
      <c r="H42" s="4">
        <f>SUM('polityka społeczna - 5 stron'!H100)</f>
        <v>0</v>
      </c>
      <c r="I42" s="2"/>
    </row>
    <row r="43" spans="1:10" s="1" customFormat="1" ht="12.75">
      <c r="A43" s="10" t="s">
        <v>392</v>
      </c>
      <c r="B43" s="2" t="s">
        <v>397</v>
      </c>
      <c r="C43" s="23"/>
      <c r="D43" s="4">
        <f t="shared" si="8"/>
        <v>25000</v>
      </c>
      <c r="E43" s="23"/>
      <c r="F43" s="23">
        <f>'polityka społeczna - 5 stron'!F109</f>
        <v>25000</v>
      </c>
      <c r="G43" s="23"/>
      <c r="H43" s="23"/>
      <c r="I43" s="51"/>
      <c r="J43" s="74"/>
    </row>
    <row r="44" spans="1:9" s="1" customFormat="1" ht="12.75">
      <c r="A44" s="17"/>
      <c r="B44" s="8"/>
      <c r="C44" s="8"/>
      <c r="D44" s="8"/>
      <c r="E44" s="8"/>
      <c r="F44" s="8"/>
      <c r="G44" s="8"/>
      <c r="H44" s="8"/>
      <c r="I44" s="34"/>
    </row>
    <row r="45" spans="1:9" s="1" customFormat="1" ht="12.75">
      <c r="A45" s="87" t="s">
        <v>152</v>
      </c>
      <c r="B45" s="54" t="s">
        <v>153</v>
      </c>
      <c r="C45" s="40"/>
      <c r="D45" s="29">
        <f>SUM(E45:I45)</f>
        <v>102300652</v>
      </c>
      <c r="E45" s="29">
        <f>E50+E55+E59+E60</f>
        <v>9612711</v>
      </c>
      <c r="F45" s="29">
        <f>F50+F55+F59+F60</f>
        <v>2577260</v>
      </c>
      <c r="G45" s="29">
        <f>G50+G55+G59+G60</f>
        <v>5508006</v>
      </c>
      <c r="H45" s="29">
        <f>H50+H55+H59+H60</f>
        <v>13639000</v>
      </c>
      <c r="I45" s="29">
        <f>I50+I55+I59+I60</f>
        <v>70963675</v>
      </c>
    </row>
    <row r="46" spans="1:9" s="1" customFormat="1" ht="12.75">
      <c r="A46" s="88"/>
      <c r="B46" s="54" t="s">
        <v>318</v>
      </c>
      <c r="C46" s="22" t="s">
        <v>80</v>
      </c>
      <c r="D46" s="23">
        <f aca="true" t="shared" si="9" ref="D46:I46">D45-D47-D48</f>
        <v>99424105</v>
      </c>
      <c r="E46" s="23">
        <f t="shared" si="9"/>
        <v>8573424</v>
      </c>
      <c r="F46" s="23">
        <f>F45-F47-F48-F49</f>
        <v>600000</v>
      </c>
      <c r="G46" s="23">
        <f t="shared" si="9"/>
        <v>5508006</v>
      </c>
      <c r="H46" s="23">
        <f t="shared" si="9"/>
        <v>13639000</v>
      </c>
      <c r="I46" s="23">
        <f t="shared" si="9"/>
        <v>70963675</v>
      </c>
    </row>
    <row r="47" spans="1:9" s="1" customFormat="1" ht="12.75">
      <c r="A47" s="88"/>
      <c r="B47" s="54"/>
      <c r="C47" s="22" t="s">
        <v>15</v>
      </c>
      <c r="D47" s="23">
        <f aca="true" t="shared" si="10" ref="D47:D55">SUM(E47:I47)</f>
        <v>2761547</v>
      </c>
      <c r="E47" s="23">
        <f>E52+E57+E62</f>
        <v>924287</v>
      </c>
      <c r="F47" s="23">
        <f>F52+F57+F62</f>
        <v>1837260</v>
      </c>
      <c r="G47" s="23">
        <f>G52+G57+G62</f>
        <v>0</v>
      </c>
      <c r="H47" s="23">
        <f>H52+H57+H62</f>
        <v>0</v>
      </c>
      <c r="I47" s="23">
        <f>I52+I57+I62</f>
        <v>0</v>
      </c>
    </row>
    <row r="48" spans="1:9" s="1" customFormat="1" ht="12.75">
      <c r="A48" s="88"/>
      <c r="B48" s="54"/>
      <c r="C48" s="22" t="s">
        <v>158</v>
      </c>
      <c r="D48" s="23">
        <f t="shared" si="10"/>
        <v>115000</v>
      </c>
      <c r="E48" s="23">
        <f>E53+E58</f>
        <v>115000</v>
      </c>
      <c r="F48" s="23">
        <f>F53+F58</f>
        <v>0</v>
      </c>
      <c r="G48" s="23">
        <f>G53+G58</f>
        <v>0</v>
      </c>
      <c r="H48" s="23">
        <f>H53+H58</f>
        <v>0</v>
      </c>
      <c r="I48" s="23">
        <f>I53+I58</f>
        <v>0</v>
      </c>
    </row>
    <row r="49" spans="1:9" s="1" customFormat="1" ht="12.75">
      <c r="A49" s="21"/>
      <c r="B49" s="54"/>
      <c r="C49" s="52" t="s">
        <v>399</v>
      </c>
      <c r="D49" s="23">
        <f t="shared" si="10"/>
        <v>140000</v>
      </c>
      <c r="E49" s="24">
        <f>'ekologia - 7stron'!E7</f>
        <v>0</v>
      </c>
      <c r="F49" s="24">
        <f>'ekologia - 7stron'!F7</f>
        <v>140000</v>
      </c>
      <c r="G49" s="24">
        <f>'ekologia - 7stron'!G7</f>
        <v>0</v>
      </c>
      <c r="H49" s="24">
        <f>'ekologia - 7stron'!H7</f>
        <v>0</v>
      </c>
      <c r="I49" s="24">
        <f>'ekologia - 7stron'!I7</f>
        <v>0</v>
      </c>
    </row>
    <row r="50" spans="1:9" s="1" customFormat="1" ht="12.75">
      <c r="A50" s="86" t="s">
        <v>154</v>
      </c>
      <c r="B50" s="16" t="s">
        <v>155</v>
      </c>
      <c r="C50" s="16"/>
      <c r="D50" s="4">
        <f t="shared" si="10"/>
        <v>50175657</v>
      </c>
      <c r="E50" s="4">
        <f>SUM('ekologia - 7stron'!E8)</f>
        <v>4918157</v>
      </c>
      <c r="F50" s="4">
        <f>SUM('ekologia - 7stron'!F8)</f>
        <v>1267500</v>
      </c>
      <c r="G50" s="4">
        <f>SUM('ekologia - 7stron'!G8)</f>
        <v>1070000</v>
      </c>
      <c r="H50" s="4">
        <f>SUM('ekologia - 7stron'!H8)</f>
        <v>9620000</v>
      </c>
      <c r="I50" s="4">
        <f>SUM('ekologia - 7stron'!I8)</f>
        <v>33300000</v>
      </c>
    </row>
    <row r="51" spans="1:9" s="1" customFormat="1" ht="12.75">
      <c r="A51" s="86"/>
      <c r="B51" s="53" t="s">
        <v>320</v>
      </c>
      <c r="C51" s="16" t="s">
        <v>80</v>
      </c>
      <c r="D51" s="4">
        <f t="shared" si="10"/>
        <v>49458157</v>
      </c>
      <c r="E51" s="4">
        <f>E50-E52-E53-E54</f>
        <v>4868157</v>
      </c>
      <c r="F51" s="4">
        <f>F50-F52-F53-F54</f>
        <v>600000</v>
      </c>
      <c r="G51" s="4">
        <f>G50-G52-G53-G54</f>
        <v>1070000</v>
      </c>
      <c r="H51" s="4">
        <f>H50-H52-H53-H54</f>
        <v>9620000</v>
      </c>
      <c r="I51" s="4">
        <f>I50-I52-I53-I54</f>
        <v>33300000</v>
      </c>
    </row>
    <row r="52" spans="1:9" s="1" customFormat="1" ht="12.75">
      <c r="A52" s="86"/>
      <c r="B52" s="53"/>
      <c r="C52" s="16" t="s">
        <v>15</v>
      </c>
      <c r="D52" s="4">
        <f t="shared" si="10"/>
        <v>527500</v>
      </c>
      <c r="E52" s="4">
        <f>SUM('ekologia - 7stron'!E10)</f>
        <v>0</v>
      </c>
      <c r="F52" s="4">
        <f>SUM('ekologia - 7stron'!F10)</f>
        <v>527500</v>
      </c>
      <c r="G52" s="4">
        <f>SUM('ekologia - 7stron'!G10)</f>
        <v>0</v>
      </c>
      <c r="H52" s="4">
        <f>SUM('ekologia - 7stron'!H10)</f>
        <v>0</v>
      </c>
      <c r="I52" s="4">
        <f>SUM('ekologia - 7stron'!I10)</f>
        <v>0</v>
      </c>
    </row>
    <row r="53" spans="1:9" s="1" customFormat="1" ht="12.75">
      <c r="A53" s="86"/>
      <c r="B53" s="53"/>
      <c r="C53" s="16" t="s">
        <v>158</v>
      </c>
      <c r="D53" s="4">
        <f t="shared" si="10"/>
        <v>50000</v>
      </c>
      <c r="E53" s="4">
        <f>SUM('ekologia - 7stron'!E11)</f>
        <v>50000</v>
      </c>
      <c r="F53" s="4">
        <f>SUM('ekologia - 7stron'!F11)</f>
        <v>0</v>
      </c>
      <c r="G53" s="4">
        <f>SUM('ekologia - 7stron'!G11)</f>
        <v>0</v>
      </c>
      <c r="H53" s="4">
        <f>SUM('ekologia - 7stron'!H11)</f>
        <v>0</v>
      </c>
      <c r="I53" s="4">
        <f>SUM('ekologia - 7stron'!I11)</f>
        <v>0</v>
      </c>
    </row>
    <row r="54" spans="1:9" s="1" customFormat="1" ht="12.75">
      <c r="A54" s="12"/>
      <c r="B54" s="53"/>
      <c r="C54" s="16" t="s">
        <v>399</v>
      </c>
      <c r="D54" s="4">
        <f t="shared" si="10"/>
        <v>140000</v>
      </c>
      <c r="E54" s="4">
        <f>'ekologia - 7stron'!E12</f>
        <v>0</v>
      </c>
      <c r="F54" s="4">
        <f>'ekologia - 7stron'!F12</f>
        <v>140000</v>
      </c>
      <c r="G54" s="4">
        <f>'ekologia - 7stron'!G12</f>
        <v>0</v>
      </c>
      <c r="H54" s="4">
        <f>'ekologia - 7stron'!H12</f>
        <v>0</v>
      </c>
      <c r="I54" s="4">
        <f>'ekologia - 7stron'!I12</f>
        <v>0</v>
      </c>
    </row>
    <row r="55" spans="1:9" s="1" customFormat="1" ht="12.75">
      <c r="A55" s="81" t="s">
        <v>201</v>
      </c>
      <c r="B55" s="4" t="s">
        <v>202</v>
      </c>
      <c r="C55" s="16"/>
      <c r="D55" s="4">
        <f t="shared" si="10"/>
        <v>33647995</v>
      </c>
      <c r="E55" s="4">
        <f>SUM('ekologia - 7stron'!E46)</f>
        <v>4664560</v>
      </c>
      <c r="F55" s="4">
        <f>SUM('ekologia - 7stron'!F46)</f>
        <v>1009760</v>
      </c>
      <c r="G55" s="4">
        <f>SUM('ekologia - 7stron'!G46)</f>
        <v>488000</v>
      </c>
      <c r="H55" s="4">
        <f>SUM('ekologia - 7stron'!H46)</f>
        <v>3629000</v>
      </c>
      <c r="I55" s="4">
        <f>SUM('ekologia - 7stron'!I46)</f>
        <v>23856675</v>
      </c>
    </row>
    <row r="56" spans="1:9" s="1" customFormat="1" ht="12.75">
      <c r="A56" s="81"/>
      <c r="B56" s="6" t="s">
        <v>318</v>
      </c>
      <c r="C56" s="16" t="s">
        <v>80</v>
      </c>
      <c r="D56" s="4">
        <f aca="true" t="shared" si="11" ref="D56:I56">D55-D57-D58</f>
        <v>15300995</v>
      </c>
      <c r="E56" s="4">
        <f t="shared" si="11"/>
        <v>3675273</v>
      </c>
      <c r="F56" s="4">
        <f t="shared" si="11"/>
        <v>0</v>
      </c>
      <c r="G56" s="4">
        <f t="shared" si="11"/>
        <v>488000</v>
      </c>
      <c r="H56" s="4">
        <f t="shared" si="11"/>
        <v>3629000</v>
      </c>
      <c r="I56" s="4">
        <f t="shared" si="11"/>
        <v>23856675</v>
      </c>
    </row>
    <row r="57" spans="1:9" s="1" customFormat="1" ht="12.75">
      <c r="A57" s="81"/>
      <c r="B57" s="6"/>
      <c r="C57" s="16" t="s">
        <v>15</v>
      </c>
      <c r="D57" s="4">
        <f>D60+D62+D65+D67+D73+D91+D94+D100+D103+D107+D108+D110+D112+D114+D116+D118+D119+D120+D126+D128+D130+D133+D135+D137+D139+D141+D143+D148+D150</f>
        <v>18347000</v>
      </c>
      <c r="E57" s="4">
        <f>SUM('ekologia - 7stron'!E48)</f>
        <v>924287</v>
      </c>
      <c r="F57" s="4">
        <f>SUM('ekologia - 7stron'!F48)</f>
        <v>1009760</v>
      </c>
      <c r="G57" s="4">
        <f>SUM('ekologia - 7stron'!G48)</f>
        <v>0</v>
      </c>
      <c r="H57" s="4">
        <f>SUM('ekologia - 7stron'!H48)</f>
        <v>0</v>
      </c>
      <c r="I57" s="4">
        <f>SUM('ekologia - 7stron'!I48)</f>
        <v>0</v>
      </c>
    </row>
    <row r="58" spans="1:9" s="1" customFormat="1" ht="13.5" customHeight="1">
      <c r="A58" s="82"/>
      <c r="B58" s="15"/>
      <c r="C58" s="16" t="s">
        <v>158</v>
      </c>
      <c r="D58" s="4">
        <f>D63</f>
        <v>0</v>
      </c>
      <c r="E58" s="4">
        <f>SUM('ekologia - 7stron'!E49)</f>
        <v>65000</v>
      </c>
      <c r="F58" s="4">
        <f>SUM('ekologia - 7stron'!F49)</f>
        <v>0</v>
      </c>
      <c r="G58" s="4">
        <f>SUM('ekologia - 7stron'!G49)</f>
        <v>0</v>
      </c>
      <c r="H58" s="4">
        <f>SUM('ekologia - 7stron'!H49)</f>
        <v>0</v>
      </c>
      <c r="I58" s="4">
        <f>SUM('ekologia - 7stron'!I49)</f>
        <v>0</v>
      </c>
    </row>
    <row r="59" spans="1:9" s="1" customFormat="1" ht="12.75">
      <c r="A59" s="10" t="s">
        <v>261</v>
      </c>
      <c r="B59" s="6" t="s">
        <v>262</v>
      </c>
      <c r="C59" s="2"/>
      <c r="D59" s="2">
        <f>SUM(E59:I59)</f>
        <v>430000</v>
      </c>
      <c r="E59" s="2">
        <f>SUM('ekologia - 7stron'!E111)</f>
        <v>20000</v>
      </c>
      <c r="F59" s="2">
        <f>SUM('ekologia - 7stron'!F111)</f>
        <v>0</v>
      </c>
      <c r="G59" s="2">
        <f>SUM('ekologia - 7stron'!G111)</f>
        <v>410000</v>
      </c>
      <c r="H59" s="2">
        <f>SUM('ekologia - 7stron'!H111)</f>
        <v>0</v>
      </c>
      <c r="I59" s="2">
        <f>SUM('ekologia - 7stron'!I111)</f>
        <v>0</v>
      </c>
    </row>
    <row r="60" spans="1:9" s="1" customFormat="1" ht="12.75">
      <c r="A60" s="80" t="s">
        <v>294</v>
      </c>
      <c r="B60" s="4" t="s">
        <v>295</v>
      </c>
      <c r="C60" s="34"/>
      <c r="D60" s="2">
        <f>SUM(E60:I60)</f>
        <v>18047000</v>
      </c>
      <c r="E60" s="2">
        <f>SUM('ekologia - 7stron'!E114)</f>
        <v>9994</v>
      </c>
      <c r="F60" s="2">
        <f>SUM('ekologia - 7stron'!F114)</f>
        <v>300000</v>
      </c>
      <c r="G60" s="2">
        <f>SUM('ekologia - 7stron'!G114)</f>
        <v>3540006</v>
      </c>
      <c r="H60" s="2">
        <f>SUM('ekologia - 7stron'!H114)</f>
        <v>390000</v>
      </c>
      <c r="I60" s="2">
        <f>SUM('ekologia - 7stron'!I114)</f>
        <v>13807000</v>
      </c>
    </row>
    <row r="61" spans="1:9" s="1" customFormat="1" ht="12.75">
      <c r="A61" s="81"/>
      <c r="B61" s="6" t="s">
        <v>318</v>
      </c>
      <c r="C61" s="34" t="s">
        <v>80</v>
      </c>
      <c r="D61" s="2">
        <f aca="true" t="shared" si="12" ref="D61:I61">D60-D62</f>
        <v>17747000</v>
      </c>
      <c r="E61" s="2">
        <f t="shared" si="12"/>
        <v>9994</v>
      </c>
      <c r="F61" s="2">
        <f t="shared" si="12"/>
        <v>0</v>
      </c>
      <c r="G61" s="2">
        <f t="shared" si="12"/>
        <v>3540006</v>
      </c>
      <c r="H61" s="2">
        <f t="shared" si="12"/>
        <v>390000</v>
      </c>
      <c r="I61" s="2">
        <f t="shared" si="12"/>
        <v>13807000</v>
      </c>
    </row>
    <row r="62" spans="1:9" s="1" customFormat="1" ht="12.75">
      <c r="A62" s="82"/>
      <c r="B62" s="15"/>
      <c r="C62" s="34" t="s">
        <v>15</v>
      </c>
      <c r="D62" s="2">
        <f>SUM(E62:I62)</f>
        <v>300000</v>
      </c>
      <c r="E62" s="2">
        <f>SUM('ekologia - 7stron'!E116)</f>
        <v>0</v>
      </c>
      <c r="F62" s="2">
        <f>SUM('ekologia - 7stron'!F116)</f>
        <v>300000</v>
      </c>
      <c r="G62" s="2">
        <f>SUM('ekologia - 7stron'!G116)</f>
        <v>0</v>
      </c>
      <c r="H62" s="2">
        <f>SUM('ekologia - 7stron'!H116)</f>
        <v>0</v>
      </c>
      <c r="I62" s="2">
        <f>SUM('ekologia - 7stron'!I116)</f>
        <v>0</v>
      </c>
    </row>
    <row r="63" spans="1:9" s="1" customFormat="1" ht="12.75">
      <c r="A63" s="9"/>
      <c r="B63" s="9"/>
      <c r="C63" s="9"/>
      <c r="D63" s="9"/>
      <c r="E63" s="9"/>
      <c r="F63" s="9"/>
      <c r="G63" s="9"/>
      <c r="H63" s="9"/>
      <c r="I63" s="9"/>
    </row>
    <row r="64" spans="1:9" s="1" customFormat="1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5"/>
      <c r="B65" s="5"/>
      <c r="C65" s="5"/>
      <c r="D65" s="3"/>
      <c r="E65" s="5"/>
      <c r="F65" s="5"/>
      <c r="G65" s="5"/>
      <c r="H65" s="5"/>
      <c r="I65" s="5"/>
    </row>
    <row r="66" spans="1:9" ht="12.75">
      <c r="A66" s="5"/>
      <c r="B66" s="5"/>
      <c r="C66" s="5"/>
      <c r="D66" s="3"/>
      <c r="E66" s="5"/>
      <c r="F66" s="5"/>
      <c r="G66" s="5"/>
      <c r="H66" s="5"/>
      <c r="I66" s="5"/>
    </row>
    <row r="67" spans="1:9" s="1" customFormat="1" ht="12.75">
      <c r="A67" s="9"/>
      <c r="B67" s="9"/>
      <c r="C67" s="9"/>
      <c r="D67" s="9"/>
      <c r="E67" s="9"/>
      <c r="F67" s="9"/>
      <c r="G67" s="9"/>
      <c r="H67" s="9"/>
      <c r="I67" s="9"/>
    </row>
    <row r="68" spans="1:9" ht="12.75">
      <c r="A68" s="5"/>
      <c r="B68" s="5"/>
      <c r="C68" s="5"/>
      <c r="D68" s="3"/>
      <c r="E68" s="5"/>
      <c r="F68" s="5"/>
      <c r="G68" s="5"/>
      <c r="H68" s="5"/>
      <c r="I68" s="5"/>
    </row>
    <row r="69" spans="1:9" ht="12.75">
      <c r="A69" s="5"/>
      <c r="B69" s="5"/>
      <c r="C69" s="5"/>
      <c r="D69" s="3"/>
      <c r="E69" s="5"/>
      <c r="F69" s="5"/>
      <c r="G69" s="5"/>
      <c r="H69" s="5"/>
      <c r="I69" s="5"/>
    </row>
    <row r="70" spans="1:9" ht="12.75">
      <c r="A70" s="5"/>
      <c r="B70" s="5"/>
      <c r="C70" s="5"/>
      <c r="D70" s="3"/>
      <c r="E70" s="5"/>
      <c r="F70" s="5"/>
      <c r="G70" s="5"/>
      <c r="H70" s="5"/>
      <c r="I70" s="5"/>
    </row>
    <row r="71" spans="1:9" ht="12.75">
      <c r="A71" s="5"/>
      <c r="B71" s="5"/>
      <c r="C71" s="5"/>
      <c r="D71" s="3"/>
      <c r="E71" s="5"/>
      <c r="F71" s="5"/>
      <c r="G71" s="5"/>
      <c r="H71" s="5"/>
      <c r="I71" s="5"/>
    </row>
  </sheetData>
  <mergeCells count="13">
    <mergeCell ref="A50:A53"/>
    <mergeCell ref="A55:A58"/>
    <mergeCell ref="A60:A62"/>
    <mergeCell ref="A28:A30"/>
    <mergeCell ref="A32:A34"/>
    <mergeCell ref="A36:A38"/>
    <mergeCell ref="A45:A48"/>
    <mergeCell ref="A40:A42"/>
    <mergeCell ref="B40:B42"/>
    <mergeCell ref="A4:A8"/>
    <mergeCell ref="A10:A12"/>
    <mergeCell ref="A14:A16"/>
    <mergeCell ref="A21:A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&amp;CPlan inwestycji na lata 2004 - 2006&amp;R&amp;"Arial CE,Pogrubiony"&amp;8z</oddHeader>
    <oddFooter>&amp;R&amp;P</oddFooter>
  </headerFooter>
  <rowBreaks count="1" manualBreakCount="1">
    <brk id="35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26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8.125" style="0" customWidth="1"/>
    <col min="2" max="2" width="37.25390625" style="0" customWidth="1"/>
    <col min="3" max="3" width="12.625" style="0" customWidth="1"/>
    <col min="4" max="4" width="12.75390625" style="0" bestFit="1" customWidth="1"/>
    <col min="5" max="6" width="11.625" style="0" bestFit="1" customWidth="1"/>
    <col min="7" max="7" width="11.625" style="0" customWidth="1"/>
    <col min="8" max="9" width="11.625" style="0" bestFit="1" customWidth="1"/>
    <col min="10" max="10" width="8.875" style="0" bestFit="1" customWidth="1"/>
  </cols>
  <sheetData>
    <row r="1" spans="1:10" s="1" customFormat="1" ht="38.25">
      <c r="A1" s="73" t="s">
        <v>0</v>
      </c>
      <c r="B1" s="42" t="s">
        <v>1</v>
      </c>
      <c r="C1" s="42" t="s">
        <v>2</v>
      </c>
      <c r="D1" s="42" t="s">
        <v>3</v>
      </c>
      <c r="E1" s="42" t="s">
        <v>347</v>
      </c>
      <c r="F1" s="42" t="s">
        <v>4</v>
      </c>
      <c r="G1" s="42" t="s">
        <v>5</v>
      </c>
      <c r="H1" s="42" t="s">
        <v>348</v>
      </c>
      <c r="I1" s="42" t="s">
        <v>349</v>
      </c>
      <c r="J1" s="42" t="s">
        <v>387</v>
      </c>
    </row>
    <row r="2" spans="1:10" s="1" customFormat="1" ht="12.75">
      <c r="A2" s="42">
        <v>1</v>
      </c>
      <c r="B2" s="43">
        <v>2</v>
      </c>
      <c r="C2" s="42">
        <v>3</v>
      </c>
      <c r="D2" s="42">
        <v>4</v>
      </c>
      <c r="E2" s="42">
        <v>5</v>
      </c>
      <c r="F2" s="42">
        <v>7</v>
      </c>
      <c r="G2" s="42"/>
      <c r="H2" s="42">
        <v>8</v>
      </c>
      <c r="I2" s="42">
        <v>9</v>
      </c>
      <c r="J2" s="42">
        <v>10</v>
      </c>
    </row>
    <row r="3" spans="1:10" s="1" customFormat="1" ht="12.75">
      <c r="A3" s="83" t="s">
        <v>152</v>
      </c>
      <c r="B3" s="19" t="s">
        <v>153</v>
      </c>
      <c r="C3" s="22"/>
      <c r="D3" s="23">
        <f aca="true" t="shared" si="0" ref="D3:D28">SUM(E3:I3)</f>
        <v>102300652</v>
      </c>
      <c r="E3" s="23">
        <f>E8+E46+E111+E114</f>
        <v>9612711</v>
      </c>
      <c r="F3" s="23">
        <f>F8+F46+F111+F114</f>
        <v>2577260</v>
      </c>
      <c r="G3" s="23">
        <f>G8+G46+G111+G114</f>
        <v>5508006</v>
      </c>
      <c r="H3" s="23">
        <f>H8+H46+H111+H114</f>
        <v>13639000</v>
      </c>
      <c r="I3" s="23">
        <f>I8+I46+I111+I114</f>
        <v>70963675</v>
      </c>
      <c r="J3" s="98"/>
    </row>
    <row r="4" spans="1:10" s="1" customFormat="1" ht="12.75">
      <c r="A4" s="84"/>
      <c r="B4" s="19" t="s">
        <v>318</v>
      </c>
      <c r="C4" s="52" t="s">
        <v>80</v>
      </c>
      <c r="D4" s="23">
        <f t="shared" si="0"/>
        <v>99424105</v>
      </c>
      <c r="E4" s="24">
        <f>E3-E5-E6-E7</f>
        <v>8573424</v>
      </c>
      <c r="F4" s="24">
        <f>F3-F5-F6</f>
        <v>740000</v>
      </c>
      <c r="G4" s="24">
        <f>G3-G5-G6</f>
        <v>5508006</v>
      </c>
      <c r="H4" s="24">
        <f>H3-H5-H6</f>
        <v>13639000</v>
      </c>
      <c r="I4" s="24">
        <f>I3-I5-I6</f>
        <v>70963675</v>
      </c>
      <c r="J4" s="66"/>
    </row>
    <row r="5" spans="1:10" s="1" customFormat="1" ht="12.75">
      <c r="A5" s="84"/>
      <c r="B5" s="26"/>
      <c r="C5" s="52" t="s">
        <v>15</v>
      </c>
      <c r="D5" s="23">
        <f t="shared" si="0"/>
        <v>2761547</v>
      </c>
      <c r="E5" s="24">
        <f>E10+E48+E116</f>
        <v>924287</v>
      </c>
      <c r="F5" s="24">
        <f>F10+F48+F116</f>
        <v>1837260</v>
      </c>
      <c r="G5" s="24">
        <f>G10+G48+G116</f>
        <v>0</v>
      </c>
      <c r="H5" s="24">
        <f>H10+H48+H116</f>
        <v>0</v>
      </c>
      <c r="I5" s="24">
        <f>I10+I48+I116</f>
        <v>0</v>
      </c>
      <c r="J5" s="66"/>
    </row>
    <row r="6" spans="1:10" s="1" customFormat="1" ht="12.75">
      <c r="A6" s="84"/>
      <c r="B6" s="26"/>
      <c r="C6" s="37" t="s">
        <v>158</v>
      </c>
      <c r="D6" s="23">
        <f t="shared" si="0"/>
        <v>115000</v>
      </c>
      <c r="E6" s="24">
        <f>E11+E49</f>
        <v>115000</v>
      </c>
      <c r="F6" s="24">
        <f>F11+F49</f>
        <v>0</v>
      </c>
      <c r="G6" s="24">
        <f>G11+G49</f>
        <v>0</v>
      </c>
      <c r="H6" s="24">
        <f>H11+H49</f>
        <v>0</v>
      </c>
      <c r="I6" s="24">
        <f>I11+I49</f>
        <v>0</v>
      </c>
      <c r="J6" s="67"/>
    </row>
    <row r="7" spans="1:10" s="1" customFormat="1" ht="12.75">
      <c r="A7" s="25"/>
      <c r="B7" s="21"/>
      <c r="C7" s="37" t="s">
        <v>399</v>
      </c>
      <c r="D7" s="23">
        <f t="shared" si="0"/>
        <v>140000</v>
      </c>
      <c r="E7" s="24">
        <f>E12</f>
        <v>0</v>
      </c>
      <c r="F7" s="24">
        <f>F12</f>
        <v>140000</v>
      </c>
      <c r="G7" s="24">
        <f>G12</f>
        <v>0</v>
      </c>
      <c r="H7" s="24">
        <f>H12</f>
        <v>0</v>
      </c>
      <c r="I7" s="24">
        <f>I12</f>
        <v>0</v>
      </c>
      <c r="J7" s="27"/>
    </row>
    <row r="8" spans="1:10" s="1" customFormat="1" ht="12.75">
      <c r="A8" s="87" t="s">
        <v>154</v>
      </c>
      <c r="B8" s="57" t="s">
        <v>155</v>
      </c>
      <c r="C8" s="52"/>
      <c r="D8" s="24">
        <f t="shared" si="0"/>
        <v>50175657</v>
      </c>
      <c r="E8" s="24">
        <f>E13+E15+E16+E17+E23+E26+E29+E34+E36+E38+E39+E40+E41+E42+E43+E44</f>
        <v>4918157</v>
      </c>
      <c r="F8" s="24">
        <f>F13+F15+F16+F17+F23+F26+F29+F34+F35+F36+F38+F39+F40+F41+F42+F43+F44</f>
        <v>1267500</v>
      </c>
      <c r="G8" s="24">
        <f>G13+G15+G16+G17+G23+G26+G29+G34+G36+G38+G39+G40+G41+G42+G43+G44</f>
        <v>1070000</v>
      </c>
      <c r="H8" s="24">
        <f>H13+H15+H16+H17+H23+H26+H29+H34+H36+H38+H39+H40+H41+H42+H43+H44</f>
        <v>9620000</v>
      </c>
      <c r="I8" s="24">
        <f>I13+I15+I16+I17+I23+I26+I29+I34+I36+I38+I39+I40+I41+I42+I43+I44</f>
        <v>33300000</v>
      </c>
      <c r="J8" s="98"/>
    </row>
    <row r="9" spans="1:10" s="1" customFormat="1" ht="12.75">
      <c r="A9" s="88"/>
      <c r="B9" s="58" t="s">
        <v>320</v>
      </c>
      <c r="C9" s="52" t="s">
        <v>80</v>
      </c>
      <c r="D9" s="24">
        <f aca="true" t="shared" si="1" ref="D9:I9">D8-D10-D11-D12</f>
        <v>49458157</v>
      </c>
      <c r="E9" s="24">
        <f t="shared" si="1"/>
        <v>4868157</v>
      </c>
      <c r="F9" s="24">
        <f t="shared" si="1"/>
        <v>600000</v>
      </c>
      <c r="G9" s="24">
        <f t="shared" si="1"/>
        <v>1070000</v>
      </c>
      <c r="H9" s="24">
        <f t="shared" si="1"/>
        <v>9620000</v>
      </c>
      <c r="I9" s="24">
        <f t="shared" si="1"/>
        <v>33300000</v>
      </c>
      <c r="J9" s="66"/>
    </row>
    <row r="10" spans="1:10" s="1" customFormat="1" ht="12.75">
      <c r="A10" s="88"/>
      <c r="B10" s="58"/>
      <c r="C10" s="52" t="s">
        <v>15</v>
      </c>
      <c r="D10" s="24">
        <f>SUM(E10:I10)</f>
        <v>527500</v>
      </c>
      <c r="E10" s="24">
        <f>E17+E29+E42+E44</f>
        <v>0</v>
      </c>
      <c r="F10" s="24">
        <f>F17+F29+F42+F44</f>
        <v>527500</v>
      </c>
      <c r="G10" s="24">
        <f>G17+G29+G42+G44</f>
        <v>0</v>
      </c>
      <c r="H10" s="24">
        <f>H17+H29+H42+H44</f>
        <v>0</v>
      </c>
      <c r="I10" s="24">
        <f>I17+I29+I42+I44</f>
        <v>0</v>
      </c>
      <c r="J10" s="66"/>
    </row>
    <row r="11" spans="1:10" s="1" customFormat="1" ht="12.75">
      <c r="A11" s="88"/>
      <c r="B11" s="58"/>
      <c r="C11" s="37" t="s">
        <v>158</v>
      </c>
      <c r="D11" s="24">
        <f>SUM(E11:I11)</f>
        <v>50000</v>
      </c>
      <c r="E11" s="24">
        <f>E14</f>
        <v>50000</v>
      </c>
      <c r="F11" s="24">
        <f>F14</f>
        <v>0</v>
      </c>
      <c r="G11" s="24">
        <f>G14</f>
        <v>0</v>
      </c>
      <c r="H11" s="24">
        <f>H14</f>
        <v>0</v>
      </c>
      <c r="I11" s="24">
        <f>I14</f>
        <v>0</v>
      </c>
      <c r="J11" s="67"/>
    </row>
    <row r="12" spans="1:10" s="1" customFormat="1" ht="12.75">
      <c r="A12" s="21"/>
      <c r="B12" s="59"/>
      <c r="C12" s="37" t="s">
        <v>399</v>
      </c>
      <c r="D12" s="24">
        <f>SUM(E12:I12)</f>
        <v>140000</v>
      </c>
      <c r="E12" s="24">
        <f>E35</f>
        <v>0</v>
      </c>
      <c r="F12" s="24">
        <f>F35</f>
        <v>140000</v>
      </c>
      <c r="G12" s="24">
        <f>G35</f>
        <v>0</v>
      </c>
      <c r="H12" s="24">
        <f>H35</f>
        <v>0</v>
      </c>
      <c r="I12" s="24">
        <f>I35</f>
        <v>0</v>
      </c>
      <c r="J12" s="27"/>
    </row>
    <row r="13" spans="1:10" s="1" customFormat="1" ht="19.5" customHeight="1">
      <c r="A13" s="86" t="s">
        <v>156</v>
      </c>
      <c r="B13" s="86" t="s">
        <v>157</v>
      </c>
      <c r="C13" s="4" t="s">
        <v>80</v>
      </c>
      <c r="D13" s="60">
        <f t="shared" si="0"/>
        <v>5476071</v>
      </c>
      <c r="E13" s="4">
        <v>4876071</v>
      </c>
      <c r="F13" s="16">
        <v>600000</v>
      </c>
      <c r="G13" s="4"/>
      <c r="H13" s="4"/>
      <c r="I13" s="4"/>
      <c r="J13" s="75" t="s">
        <v>159</v>
      </c>
    </row>
    <row r="14" spans="1:10" s="1" customFormat="1" ht="18" customHeight="1">
      <c r="A14" s="90"/>
      <c r="B14" s="90"/>
      <c r="C14" s="38" t="s">
        <v>158</v>
      </c>
      <c r="D14" s="61">
        <f t="shared" si="0"/>
        <v>50000</v>
      </c>
      <c r="E14" s="15">
        <v>50000</v>
      </c>
      <c r="F14" s="36"/>
      <c r="G14" s="15"/>
      <c r="H14" s="15"/>
      <c r="I14" s="15"/>
      <c r="J14" s="91"/>
    </row>
    <row r="15" spans="1:10" s="1" customFormat="1" ht="25.5">
      <c r="A15" s="10" t="s">
        <v>160</v>
      </c>
      <c r="B15" s="10" t="s">
        <v>161</v>
      </c>
      <c r="C15" s="15"/>
      <c r="D15" s="15">
        <f t="shared" si="0"/>
        <v>1400000</v>
      </c>
      <c r="E15" s="6">
        <v>0</v>
      </c>
      <c r="F15" s="15">
        <v>0</v>
      </c>
      <c r="G15" s="15">
        <v>70000</v>
      </c>
      <c r="H15" s="15">
        <v>1330000</v>
      </c>
      <c r="I15" s="15"/>
      <c r="J15" s="2" t="s">
        <v>15</v>
      </c>
    </row>
    <row r="16" spans="1:10" s="1" customFormat="1" ht="53.25" customHeight="1">
      <c r="A16" s="89" t="s">
        <v>311</v>
      </c>
      <c r="B16" s="89" t="s">
        <v>380</v>
      </c>
      <c r="C16" s="15" t="s">
        <v>80</v>
      </c>
      <c r="D16" s="15">
        <f t="shared" si="0"/>
        <v>21240000</v>
      </c>
      <c r="E16" s="4">
        <v>0</v>
      </c>
      <c r="F16" s="15">
        <f>F18+F20+F21+F22</f>
        <v>0</v>
      </c>
      <c r="G16" s="15">
        <f>G18+G20+G21+G22</f>
        <v>0</v>
      </c>
      <c r="H16" s="15">
        <f>H18+H20+H21+H22</f>
        <v>3000000</v>
      </c>
      <c r="I16" s="15">
        <f>I18+I20+I21+I22</f>
        <v>18240000</v>
      </c>
      <c r="J16" s="2"/>
    </row>
    <row r="17" spans="1:10" s="1" customFormat="1" ht="43.5" customHeight="1">
      <c r="A17" s="90"/>
      <c r="B17" s="90"/>
      <c r="C17" s="4" t="s">
        <v>15</v>
      </c>
      <c r="D17" s="4">
        <f t="shared" si="0"/>
        <v>250000</v>
      </c>
      <c r="E17" s="4">
        <f>SUM(E19:E22)</f>
        <v>0</v>
      </c>
      <c r="F17" s="4">
        <f>F19</f>
        <v>250000</v>
      </c>
      <c r="G17" s="4">
        <f>G19</f>
        <v>0</v>
      </c>
      <c r="H17" s="4">
        <f>H19</f>
        <v>0</v>
      </c>
      <c r="I17" s="4">
        <f>I19</f>
        <v>0</v>
      </c>
      <c r="J17" s="2" t="s">
        <v>15</v>
      </c>
    </row>
    <row r="18" spans="1:10" s="1" customFormat="1" ht="30" customHeight="1">
      <c r="A18" s="89" t="s">
        <v>312</v>
      </c>
      <c r="B18" s="80" t="s">
        <v>164</v>
      </c>
      <c r="C18" s="4" t="s">
        <v>80</v>
      </c>
      <c r="D18" s="4"/>
      <c r="E18" s="4"/>
      <c r="F18" s="4"/>
      <c r="G18" s="4"/>
      <c r="H18" s="4">
        <v>3000000</v>
      </c>
      <c r="I18" s="16">
        <v>8300000</v>
      </c>
      <c r="J18" s="75" t="s">
        <v>15</v>
      </c>
    </row>
    <row r="19" spans="1:10" s="1" customFormat="1" ht="19.5" customHeight="1">
      <c r="A19" s="90"/>
      <c r="B19" s="82"/>
      <c r="C19" s="15" t="s">
        <v>15</v>
      </c>
      <c r="D19" s="15">
        <f t="shared" si="0"/>
        <v>250000</v>
      </c>
      <c r="E19" s="15">
        <v>0</v>
      </c>
      <c r="F19" s="15">
        <v>250000</v>
      </c>
      <c r="G19" s="15"/>
      <c r="H19" s="15"/>
      <c r="I19" s="36"/>
      <c r="J19" s="91"/>
    </row>
    <row r="20" spans="1:10" s="1" customFormat="1" ht="25.5">
      <c r="A20" s="10" t="s">
        <v>313</v>
      </c>
      <c r="B20" s="10" t="s">
        <v>166</v>
      </c>
      <c r="C20" s="15"/>
      <c r="D20" s="15">
        <f t="shared" si="0"/>
        <v>2140000</v>
      </c>
      <c r="E20" s="15">
        <v>0</v>
      </c>
      <c r="F20" s="15"/>
      <c r="G20" s="15"/>
      <c r="H20" s="15"/>
      <c r="I20" s="15">
        <v>2140000</v>
      </c>
      <c r="J20" s="2" t="s">
        <v>15</v>
      </c>
    </row>
    <row r="21" spans="1:10" s="1" customFormat="1" ht="12.75">
      <c r="A21" s="10" t="s">
        <v>314</v>
      </c>
      <c r="B21" s="10" t="s">
        <v>167</v>
      </c>
      <c r="C21" s="2"/>
      <c r="D21" s="2">
        <f t="shared" si="0"/>
        <v>5500000</v>
      </c>
      <c r="E21" s="2">
        <v>0</v>
      </c>
      <c r="F21" s="2"/>
      <c r="G21" s="2"/>
      <c r="H21" s="2"/>
      <c r="I21" s="2">
        <v>5500000</v>
      </c>
      <c r="J21" s="2" t="s">
        <v>15</v>
      </c>
    </row>
    <row r="22" spans="1:10" s="1" customFormat="1" ht="12.75">
      <c r="A22" s="10" t="s">
        <v>315</v>
      </c>
      <c r="B22" s="10" t="s">
        <v>168</v>
      </c>
      <c r="C22" s="2"/>
      <c r="D22" s="2">
        <f t="shared" si="0"/>
        <v>2300000</v>
      </c>
      <c r="E22" s="2">
        <v>0</v>
      </c>
      <c r="F22" s="2"/>
      <c r="G22" s="2"/>
      <c r="H22" s="2"/>
      <c r="I22" s="2">
        <v>2300000</v>
      </c>
      <c r="J22" s="2" t="s">
        <v>15</v>
      </c>
    </row>
    <row r="23" spans="1:10" s="1" customFormat="1" ht="51">
      <c r="A23" s="10" t="s">
        <v>162</v>
      </c>
      <c r="B23" s="10" t="s">
        <v>381</v>
      </c>
      <c r="C23" s="2"/>
      <c r="D23" s="2">
        <f t="shared" si="0"/>
        <v>6110000</v>
      </c>
      <c r="E23" s="2">
        <f>SUM(E24:E25)</f>
        <v>0</v>
      </c>
      <c r="F23" s="2">
        <f>SUM(F24:F25)</f>
        <v>0</v>
      </c>
      <c r="G23" s="2">
        <f>SUM(G24:G25)</f>
        <v>1000000</v>
      </c>
      <c r="H23" s="2">
        <f>SUM(H24:H25)</f>
        <v>1580000</v>
      </c>
      <c r="I23" s="2">
        <f>SUM(I24:I25)</f>
        <v>3530000</v>
      </c>
      <c r="J23" s="2" t="s">
        <v>15</v>
      </c>
    </row>
    <row r="24" spans="1:10" s="1" customFormat="1" ht="25.5">
      <c r="A24" s="10" t="s">
        <v>163</v>
      </c>
      <c r="B24" s="10" t="s">
        <v>173</v>
      </c>
      <c r="C24" s="2"/>
      <c r="D24" s="2">
        <f t="shared" si="0"/>
        <v>2580000</v>
      </c>
      <c r="E24" s="2">
        <v>0</v>
      </c>
      <c r="F24" s="2"/>
      <c r="G24" s="2">
        <v>1000000</v>
      </c>
      <c r="H24" s="2">
        <v>1580000</v>
      </c>
      <c r="I24" s="2"/>
      <c r="J24" s="2" t="s">
        <v>15</v>
      </c>
    </row>
    <row r="25" spans="1:10" s="1" customFormat="1" ht="25.5">
      <c r="A25" s="10" t="s">
        <v>165</v>
      </c>
      <c r="B25" s="10" t="s">
        <v>174</v>
      </c>
      <c r="C25" s="2"/>
      <c r="D25" s="2">
        <f t="shared" si="0"/>
        <v>3530000</v>
      </c>
      <c r="E25" s="2">
        <v>0</v>
      </c>
      <c r="F25" s="2"/>
      <c r="G25" s="2"/>
      <c r="H25" s="2"/>
      <c r="I25" s="2">
        <v>3530000</v>
      </c>
      <c r="J25" s="2" t="s">
        <v>15</v>
      </c>
    </row>
    <row r="26" spans="1:10" s="1" customFormat="1" ht="76.5">
      <c r="A26" s="10" t="s">
        <v>171</v>
      </c>
      <c r="B26" s="10" t="s">
        <v>382</v>
      </c>
      <c r="C26" s="2"/>
      <c r="D26" s="2">
        <f t="shared" si="0"/>
        <v>5350000</v>
      </c>
      <c r="E26" s="2">
        <f>SUM(E27:E27)</f>
        <v>0</v>
      </c>
      <c r="F26" s="2">
        <f>SUM(F27:F27)</f>
        <v>0</v>
      </c>
      <c r="G26" s="2">
        <f>SUM(G27:G27)</f>
        <v>0</v>
      </c>
      <c r="H26" s="2">
        <f>SUM(H27:H27)</f>
        <v>0</v>
      </c>
      <c r="I26" s="2">
        <f>SUM(I27:I27)</f>
        <v>5350000</v>
      </c>
      <c r="J26" s="2"/>
    </row>
    <row r="27" spans="1:10" s="1" customFormat="1" ht="38.25">
      <c r="A27" s="10" t="s">
        <v>172</v>
      </c>
      <c r="B27" s="10" t="s">
        <v>180</v>
      </c>
      <c r="C27" s="2"/>
      <c r="D27" s="2">
        <f t="shared" si="0"/>
        <v>5350000</v>
      </c>
      <c r="E27" s="2">
        <v>0</v>
      </c>
      <c r="F27" s="2"/>
      <c r="G27" s="2"/>
      <c r="H27" s="2"/>
      <c r="I27" s="2">
        <v>5350000</v>
      </c>
      <c r="J27" s="2" t="s">
        <v>15</v>
      </c>
    </row>
    <row r="28" spans="1:10" s="1" customFormat="1" ht="39.75" customHeight="1">
      <c r="A28" s="89" t="s">
        <v>178</v>
      </c>
      <c r="B28" s="89" t="s">
        <v>185</v>
      </c>
      <c r="C28" s="2" t="s">
        <v>80</v>
      </c>
      <c r="D28" s="2">
        <f t="shared" si="0"/>
        <v>9849500</v>
      </c>
      <c r="E28" s="2"/>
      <c r="F28" s="2"/>
      <c r="G28" s="2"/>
      <c r="H28" s="2"/>
      <c r="I28" s="2">
        <v>9849500</v>
      </c>
      <c r="J28" s="2"/>
    </row>
    <row r="29" spans="1:10" s="1" customFormat="1" ht="29.25" customHeight="1">
      <c r="A29" s="90"/>
      <c r="B29" s="90"/>
      <c r="C29" s="2" t="s">
        <v>15</v>
      </c>
      <c r="D29" s="2"/>
      <c r="E29" s="2">
        <f>SUM(E31:E33)</f>
        <v>0</v>
      </c>
      <c r="F29" s="2">
        <f>SUM(F31:F33)</f>
        <v>50500</v>
      </c>
      <c r="G29" s="2">
        <f>SUM(G31:G33)</f>
        <v>0</v>
      </c>
      <c r="H29" s="2">
        <f>SUM(H31:H33)</f>
        <v>0</v>
      </c>
      <c r="I29" s="2">
        <v>0</v>
      </c>
      <c r="J29" s="2" t="s">
        <v>15</v>
      </c>
    </row>
    <row r="30" spans="1:10" s="1" customFormat="1" ht="12.75">
      <c r="A30" s="89" t="s">
        <v>179</v>
      </c>
      <c r="B30" s="89" t="s">
        <v>186</v>
      </c>
      <c r="C30" s="2" t="s">
        <v>80</v>
      </c>
      <c r="D30" s="2"/>
      <c r="E30" s="2"/>
      <c r="F30" s="2"/>
      <c r="G30" s="2"/>
      <c r="H30" s="2"/>
      <c r="I30" s="2"/>
      <c r="J30" s="2"/>
    </row>
    <row r="31" spans="1:10" s="1" customFormat="1" ht="12.75">
      <c r="A31" s="90"/>
      <c r="B31" s="90"/>
      <c r="C31" s="2" t="s">
        <v>42</v>
      </c>
      <c r="D31" s="2">
        <f aca="true" t="shared" si="2" ref="D31:D44">SUM(E31:I31)</f>
        <v>1100000</v>
      </c>
      <c r="E31" s="2">
        <v>0</v>
      </c>
      <c r="F31" s="2">
        <v>50500</v>
      </c>
      <c r="G31" s="2"/>
      <c r="H31" s="2"/>
      <c r="I31" s="2">
        <v>1049500</v>
      </c>
      <c r="J31" s="2" t="s">
        <v>15</v>
      </c>
    </row>
    <row r="32" spans="1:10" s="1" customFormat="1" ht="29.25" customHeight="1">
      <c r="A32" s="12" t="s">
        <v>316</v>
      </c>
      <c r="B32" s="12" t="s">
        <v>187</v>
      </c>
      <c r="C32" s="2"/>
      <c r="D32" s="2">
        <f t="shared" si="2"/>
        <v>5000000</v>
      </c>
      <c r="E32" s="2">
        <v>0</v>
      </c>
      <c r="F32" s="2"/>
      <c r="G32" s="2"/>
      <c r="H32" s="2"/>
      <c r="I32" s="2">
        <v>5000000</v>
      </c>
      <c r="J32" s="2" t="s">
        <v>15</v>
      </c>
    </row>
    <row r="33" spans="1:10" s="1" customFormat="1" ht="12.75" customHeight="1">
      <c r="A33" s="10" t="s">
        <v>181</v>
      </c>
      <c r="B33" s="10" t="s">
        <v>188</v>
      </c>
      <c r="C33" s="2"/>
      <c r="D33" s="2">
        <f t="shared" si="2"/>
        <v>3800000</v>
      </c>
      <c r="E33" s="2">
        <v>0</v>
      </c>
      <c r="F33" s="2"/>
      <c r="G33" s="2"/>
      <c r="H33" s="2"/>
      <c r="I33" s="2">
        <v>3800000</v>
      </c>
      <c r="J33" s="2" t="s">
        <v>15</v>
      </c>
    </row>
    <row r="34" spans="1:10" s="1" customFormat="1" ht="13.5" customHeight="1">
      <c r="A34" s="89" t="s">
        <v>184</v>
      </c>
      <c r="B34" s="89" t="s">
        <v>279</v>
      </c>
      <c r="C34" s="2" t="s">
        <v>80</v>
      </c>
      <c r="D34" s="2">
        <f t="shared" si="2"/>
        <v>3752086</v>
      </c>
      <c r="E34" s="2">
        <v>42086</v>
      </c>
      <c r="F34" s="2"/>
      <c r="G34" s="2"/>
      <c r="H34" s="2">
        <v>3710000</v>
      </c>
      <c r="I34" s="2"/>
      <c r="J34" s="75" t="s">
        <v>15</v>
      </c>
    </row>
    <row r="35" spans="1:10" s="1" customFormat="1" ht="13.5" customHeight="1">
      <c r="A35" s="90"/>
      <c r="B35" s="90"/>
      <c r="C35" s="2" t="s">
        <v>399</v>
      </c>
      <c r="D35" s="2">
        <f t="shared" si="2"/>
        <v>140000</v>
      </c>
      <c r="E35" s="2"/>
      <c r="F35" s="2">
        <v>140000</v>
      </c>
      <c r="G35" s="2"/>
      <c r="H35" s="2"/>
      <c r="I35" s="2"/>
      <c r="J35" s="91"/>
    </row>
    <row r="36" spans="1:10" s="1" customFormat="1" ht="63.75">
      <c r="A36" s="10" t="s">
        <v>190</v>
      </c>
      <c r="B36" s="10" t="s">
        <v>383</v>
      </c>
      <c r="C36" s="2"/>
      <c r="D36" s="2">
        <f t="shared" si="2"/>
        <v>1200000</v>
      </c>
      <c r="E36" s="2">
        <f>SUM(E37:E37)</f>
        <v>0</v>
      </c>
      <c r="F36" s="2">
        <f>SUM(F37:F37)</f>
        <v>0</v>
      </c>
      <c r="G36" s="2">
        <f>SUM(G37:G37)</f>
        <v>0</v>
      </c>
      <c r="H36" s="2">
        <f>SUM(H37:H37)</f>
        <v>0</v>
      </c>
      <c r="I36" s="2">
        <f>SUM(I37:I37)</f>
        <v>1200000</v>
      </c>
      <c r="J36" s="2"/>
    </row>
    <row r="37" spans="1:10" s="1" customFormat="1" ht="12.75">
      <c r="A37" s="12" t="s">
        <v>317</v>
      </c>
      <c r="B37" s="12" t="s">
        <v>192</v>
      </c>
      <c r="C37" s="2"/>
      <c r="D37" s="2">
        <f t="shared" si="2"/>
        <v>1200000</v>
      </c>
      <c r="E37" s="2">
        <v>0</v>
      </c>
      <c r="F37" s="2"/>
      <c r="G37" s="2"/>
      <c r="H37" s="2"/>
      <c r="I37" s="2">
        <v>1200000</v>
      </c>
      <c r="J37" s="15" t="s">
        <v>15</v>
      </c>
    </row>
    <row r="38" spans="1:10" s="1" customFormat="1" ht="25.5">
      <c r="A38" s="12" t="s">
        <v>191</v>
      </c>
      <c r="B38" s="12" t="s">
        <v>196</v>
      </c>
      <c r="C38" s="2"/>
      <c r="D38" s="2">
        <f t="shared" si="2"/>
        <v>2720000</v>
      </c>
      <c r="E38" s="2">
        <v>0</v>
      </c>
      <c r="F38" s="2"/>
      <c r="G38" s="2"/>
      <c r="H38" s="2"/>
      <c r="I38" s="2">
        <v>2720000</v>
      </c>
      <c r="J38" s="15" t="s">
        <v>15</v>
      </c>
    </row>
    <row r="39" spans="1:10" s="1" customFormat="1" ht="25.5">
      <c r="A39" s="12" t="s">
        <v>195</v>
      </c>
      <c r="B39" s="12" t="s">
        <v>198</v>
      </c>
      <c r="C39" s="2"/>
      <c r="D39" s="2">
        <f t="shared" si="2"/>
        <v>2140000</v>
      </c>
      <c r="E39" s="2">
        <v>0</v>
      </c>
      <c r="F39" s="2"/>
      <c r="G39" s="2"/>
      <c r="H39" s="2"/>
      <c r="I39" s="2">
        <v>2140000</v>
      </c>
      <c r="J39" s="15" t="s">
        <v>15</v>
      </c>
    </row>
    <row r="40" spans="1:10" s="1" customFormat="1" ht="25.5">
      <c r="A40" s="12" t="s">
        <v>197</v>
      </c>
      <c r="B40" s="12" t="s">
        <v>200</v>
      </c>
      <c r="C40" s="4"/>
      <c r="D40" s="4">
        <f t="shared" si="2"/>
        <v>120000</v>
      </c>
      <c r="E40" s="4">
        <v>0</v>
      </c>
      <c r="F40" s="4"/>
      <c r="G40" s="4"/>
      <c r="H40" s="4"/>
      <c r="I40" s="4">
        <v>120000</v>
      </c>
      <c r="J40" s="15" t="s">
        <v>15</v>
      </c>
    </row>
    <row r="41" spans="1:10" s="1" customFormat="1" ht="21.75" customHeight="1">
      <c r="A41" s="89" t="s">
        <v>199</v>
      </c>
      <c r="B41" s="80" t="s">
        <v>354</v>
      </c>
      <c r="C41" s="4" t="s">
        <v>80</v>
      </c>
      <c r="D41" s="4"/>
      <c r="E41" s="4"/>
      <c r="F41" s="50"/>
      <c r="G41" s="4"/>
      <c r="H41" s="50"/>
      <c r="I41" s="4"/>
      <c r="J41" s="92" t="s">
        <v>15</v>
      </c>
    </row>
    <row r="42" spans="1:10" s="1" customFormat="1" ht="20.25" customHeight="1">
      <c r="A42" s="90"/>
      <c r="B42" s="82"/>
      <c r="C42" s="6" t="s">
        <v>15</v>
      </c>
      <c r="D42" s="6">
        <f t="shared" si="2"/>
        <v>200000</v>
      </c>
      <c r="E42" s="6"/>
      <c r="F42" s="3">
        <v>200000</v>
      </c>
      <c r="G42" s="6"/>
      <c r="H42" s="3"/>
      <c r="I42" s="6"/>
      <c r="J42" s="93"/>
    </row>
    <row r="43" spans="1:10" s="1" customFormat="1" ht="21" customHeight="1">
      <c r="A43" s="94" t="s">
        <v>355</v>
      </c>
      <c r="B43" s="95" t="s">
        <v>398</v>
      </c>
      <c r="C43" s="60" t="s">
        <v>80</v>
      </c>
      <c r="D43" s="4">
        <f t="shared" si="2"/>
        <v>0</v>
      </c>
      <c r="E43" s="50"/>
      <c r="F43" s="4"/>
      <c r="G43" s="50"/>
      <c r="H43" s="4"/>
      <c r="I43" s="16"/>
      <c r="J43" s="92" t="s">
        <v>15</v>
      </c>
    </row>
    <row r="44" spans="1:10" s="1" customFormat="1" ht="19.5" customHeight="1">
      <c r="A44" s="94"/>
      <c r="B44" s="95"/>
      <c r="C44" s="61" t="s">
        <v>15</v>
      </c>
      <c r="D44" s="15">
        <f t="shared" si="2"/>
        <v>27000</v>
      </c>
      <c r="E44" s="7"/>
      <c r="F44" s="15">
        <v>27000</v>
      </c>
      <c r="G44" s="7"/>
      <c r="H44" s="15"/>
      <c r="I44" s="36"/>
      <c r="J44" s="93"/>
    </row>
    <row r="45" spans="1:10" s="1" customFormat="1" ht="12.75">
      <c r="A45" s="14"/>
      <c r="B45" s="14"/>
      <c r="C45" s="3"/>
      <c r="D45" s="3"/>
      <c r="E45" s="3"/>
      <c r="F45" s="3"/>
      <c r="G45" s="3"/>
      <c r="H45" s="3"/>
      <c r="I45" s="3"/>
      <c r="J45" s="3"/>
    </row>
    <row r="46" spans="1:10" s="1" customFormat="1" ht="12.75">
      <c r="A46" s="83" t="s">
        <v>201</v>
      </c>
      <c r="B46" s="19" t="s">
        <v>202</v>
      </c>
      <c r="C46" s="52"/>
      <c r="D46" s="24">
        <f aca="true" t="shared" si="3" ref="D46:D81">SUM(E46:I46)</f>
        <v>33647995</v>
      </c>
      <c r="E46" s="24">
        <f>SUM(E50:E109)</f>
        <v>4664560</v>
      </c>
      <c r="F46" s="24">
        <f>SUM(F50:F109)</f>
        <v>1009760</v>
      </c>
      <c r="G46" s="24">
        <f>SUM(G50:G109)</f>
        <v>488000</v>
      </c>
      <c r="H46" s="24">
        <f>SUM(H50:H109)</f>
        <v>3629000</v>
      </c>
      <c r="I46" s="24">
        <f>SUM(I50:I109)</f>
        <v>23856675</v>
      </c>
      <c r="J46" s="98"/>
    </row>
    <row r="47" spans="1:10" s="1" customFormat="1" ht="12.75">
      <c r="A47" s="84"/>
      <c r="B47" s="26" t="s">
        <v>318</v>
      </c>
      <c r="C47" s="52" t="s">
        <v>80</v>
      </c>
      <c r="D47" s="24">
        <f aca="true" t="shared" si="4" ref="D47:I47">D46-D48-D49</f>
        <v>31705948</v>
      </c>
      <c r="E47" s="24">
        <f t="shared" si="4"/>
        <v>3675273</v>
      </c>
      <c r="F47" s="24">
        <f t="shared" si="4"/>
        <v>0</v>
      </c>
      <c r="G47" s="24">
        <f t="shared" si="4"/>
        <v>488000</v>
      </c>
      <c r="H47" s="24">
        <f t="shared" si="4"/>
        <v>3629000</v>
      </c>
      <c r="I47" s="24">
        <f t="shared" si="4"/>
        <v>23856675</v>
      </c>
      <c r="J47" s="66"/>
    </row>
    <row r="48" spans="1:10" s="1" customFormat="1" ht="12.75">
      <c r="A48" s="84"/>
      <c r="B48" s="26"/>
      <c r="C48" s="52" t="s">
        <v>15</v>
      </c>
      <c r="D48" s="24">
        <f>D51+D53+D56+D58+D65+D83+D86+D92+D95</f>
        <v>1877047</v>
      </c>
      <c r="E48" s="24">
        <f>E51+E53+E56+E58+E65+E83+E86+E92+E95+E101+E105+E109</f>
        <v>924287</v>
      </c>
      <c r="F48" s="24">
        <f>F51+F53+F56+F58+F65+F83+F86+F92+F95+F101+F105+F109</f>
        <v>1009760</v>
      </c>
      <c r="G48" s="24">
        <f>G51+G53+G56+G58+G65+G83+G86+G92+G95+G101+G105+G109</f>
        <v>0</v>
      </c>
      <c r="H48" s="24">
        <f>H51+H53+H56+H58+H65+H83+H86+H92+H95+H101+H105+H109</f>
        <v>0</v>
      </c>
      <c r="I48" s="24">
        <f>I51+I53+I56+I58+I65+I83+I86+I92+I95+I101+I105+I109</f>
        <v>0</v>
      </c>
      <c r="J48" s="66"/>
    </row>
    <row r="49" spans="1:10" s="1" customFormat="1" ht="12.75">
      <c r="A49" s="85"/>
      <c r="B49" s="21"/>
      <c r="C49" s="37" t="s">
        <v>158</v>
      </c>
      <c r="D49" s="24">
        <f aca="true" t="shared" si="5" ref="D49:I49">D54</f>
        <v>65000</v>
      </c>
      <c r="E49" s="24">
        <f t="shared" si="5"/>
        <v>65000</v>
      </c>
      <c r="F49" s="24">
        <f t="shared" si="5"/>
        <v>0</v>
      </c>
      <c r="G49" s="24">
        <f t="shared" si="5"/>
        <v>0</v>
      </c>
      <c r="H49" s="24">
        <f t="shared" si="5"/>
        <v>0</v>
      </c>
      <c r="I49" s="24">
        <f t="shared" si="5"/>
        <v>0</v>
      </c>
      <c r="J49" s="67"/>
    </row>
    <row r="50" spans="1:10" s="1" customFormat="1" ht="12.75">
      <c r="A50" s="89" t="s">
        <v>203</v>
      </c>
      <c r="B50" s="81" t="s">
        <v>204</v>
      </c>
      <c r="C50" s="60" t="s">
        <v>80</v>
      </c>
      <c r="D50" s="4">
        <f t="shared" si="3"/>
        <v>2305254</v>
      </c>
      <c r="E50" s="50">
        <v>1075254</v>
      </c>
      <c r="F50" s="4">
        <v>0</v>
      </c>
      <c r="G50" s="50"/>
      <c r="H50" s="4">
        <v>100000</v>
      </c>
      <c r="I50" s="16">
        <v>1130000</v>
      </c>
      <c r="J50" s="92" t="s">
        <v>15</v>
      </c>
    </row>
    <row r="51" spans="1:10" s="1" customFormat="1" ht="12.75">
      <c r="A51" s="90"/>
      <c r="B51" s="82"/>
      <c r="C51" s="62" t="s">
        <v>15</v>
      </c>
      <c r="D51" s="6">
        <f t="shared" si="3"/>
        <v>617908</v>
      </c>
      <c r="E51" s="3">
        <v>487908</v>
      </c>
      <c r="F51" s="6">
        <v>130000</v>
      </c>
      <c r="G51" s="3"/>
      <c r="H51" s="6"/>
      <c r="I51" s="53"/>
      <c r="J51" s="93"/>
    </row>
    <row r="52" spans="1:10" s="1" customFormat="1" ht="12.75">
      <c r="A52" s="89" t="s">
        <v>205</v>
      </c>
      <c r="B52" s="82" t="s">
        <v>280</v>
      </c>
      <c r="C52" s="60" t="s">
        <v>80</v>
      </c>
      <c r="D52" s="4">
        <f t="shared" si="3"/>
        <v>2653291</v>
      </c>
      <c r="E52" s="50">
        <v>2353291</v>
      </c>
      <c r="F52" s="4"/>
      <c r="G52" s="50"/>
      <c r="H52" s="4"/>
      <c r="I52" s="16">
        <v>300000</v>
      </c>
      <c r="J52" s="92"/>
    </row>
    <row r="53" spans="1:10" s="1" customFormat="1" ht="12.75">
      <c r="A53" s="86"/>
      <c r="B53" s="95"/>
      <c r="C53" s="62" t="s">
        <v>15</v>
      </c>
      <c r="D53" s="6">
        <f t="shared" si="3"/>
        <v>188261</v>
      </c>
      <c r="E53" s="3">
        <v>38261</v>
      </c>
      <c r="F53" s="6">
        <v>150000</v>
      </c>
      <c r="G53" s="3"/>
      <c r="H53" s="6"/>
      <c r="I53" s="53"/>
      <c r="J53" s="97"/>
    </row>
    <row r="54" spans="1:10" s="1" customFormat="1" ht="12.75">
      <c r="A54" s="90"/>
      <c r="B54" s="95"/>
      <c r="C54" s="63" t="s">
        <v>158</v>
      </c>
      <c r="D54" s="6">
        <f t="shared" si="3"/>
        <v>65000</v>
      </c>
      <c r="E54" s="3">
        <v>65000</v>
      </c>
      <c r="F54" s="6"/>
      <c r="G54" s="3"/>
      <c r="H54" s="6"/>
      <c r="I54" s="53"/>
      <c r="J54" s="93"/>
    </row>
    <row r="55" spans="1:10" s="1" customFormat="1" ht="13.5" customHeight="1">
      <c r="A55" s="89" t="s">
        <v>207</v>
      </c>
      <c r="B55" s="95" t="s">
        <v>206</v>
      </c>
      <c r="C55" s="60" t="s">
        <v>80</v>
      </c>
      <c r="D55" s="4">
        <f t="shared" si="3"/>
        <v>0</v>
      </c>
      <c r="E55" s="50">
        <v>0</v>
      </c>
      <c r="F55" s="4"/>
      <c r="G55" s="50"/>
      <c r="H55" s="4"/>
      <c r="I55" s="16"/>
      <c r="J55" s="92" t="s">
        <v>15</v>
      </c>
    </row>
    <row r="56" spans="1:10" s="1" customFormat="1" ht="24" customHeight="1">
      <c r="A56" s="90"/>
      <c r="B56" s="95"/>
      <c r="C56" s="61" t="s">
        <v>15</v>
      </c>
      <c r="D56" s="15">
        <f t="shared" si="3"/>
        <v>133700</v>
      </c>
      <c r="E56" s="7">
        <v>43700</v>
      </c>
      <c r="F56" s="15">
        <v>90000</v>
      </c>
      <c r="G56" s="7"/>
      <c r="H56" s="15"/>
      <c r="I56" s="36"/>
      <c r="J56" s="93"/>
    </row>
    <row r="57" spans="1:10" s="1" customFormat="1" ht="11.25" customHeight="1">
      <c r="A57" s="89" t="s">
        <v>209</v>
      </c>
      <c r="B57" s="95" t="s">
        <v>208</v>
      </c>
      <c r="C57" s="60" t="s">
        <v>80</v>
      </c>
      <c r="D57" s="4">
        <f t="shared" si="3"/>
        <v>0</v>
      </c>
      <c r="E57" s="50">
        <v>0</v>
      </c>
      <c r="F57" s="4">
        <v>0</v>
      </c>
      <c r="G57" s="50"/>
      <c r="H57" s="4"/>
      <c r="I57" s="16"/>
      <c r="J57" s="92" t="s">
        <v>15</v>
      </c>
    </row>
    <row r="58" spans="1:10" s="1" customFormat="1" ht="12.75">
      <c r="A58" s="90"/>
      <c r="B58" s="95"/>
      <c r="C58" s="61" t="s">
        <v>15</v>
      </c>
      <c r="D58" s="15">
        <f t="shared" si="3"/>
        <v>380856</v>
      </c>
      <c r="E58" s="7">
        <v>26096</v>
      </c>
      <c r="F58" s="15">
        <v>354760</v>
      </c>
      <c r="G58" s="7"/>
      <c r="H58" s="15"/>
      <c r="I58" s="36"/>
      <c r="J58" s="93"/>
    </row>
    <row r="59" spans="1:10" s="1" customFormat="1" ht="25.5">
      <c r="A59" s="12" t="s">
        <v>211</v>
      </c>
      <c r="B59" s="10" t="s">
        <v>210</v>
      </c>
      <c r="C59" s="15"/>
      <c r="D59" s="15">
        <f t="shared" si="3"/>
        <v>970000</v>
      </c>
      <c r="E59" s="15">
        <v>0</v>
      </c>
      <c r="F59" s="15"/>
      <c r="G59" s="15"/>
      <c r="H59" s="15"/>
      <c r="I59" s="15">
        <v>970000</v>
      </c>
      <c r="J59" s="15" t="s">
        <v>15</v>
      </c>
    </row>
    <row r="60" spans="1:10" s="1" customFormat="1" ht="27.75" customHeight="1">
      <c r="A60" s="12" t="s">
        <v>213</v>
      </c>
      <c r="B60" s="10" t="s">
        <v>212</v>
      </c>
      <c r="C60" s="2"/>
      <c r="D60" s="2">
        <f t="shared" si="3"/>
        <v>602000</v>
      </c>
      <c r="E60" s="2">
        <v>0</v>
      </c>
      <c r="F60" s="2"/>
      <c r="G60" s="2"/>
      <c r="H60" s="2"/>
      <c r="I60" s="2">
        <v>602000</v>
      </c>
      <c r="J60" s="15" t="s">
        <v>15</v>
      </c>
    </row>
    <row r="61" spans="1:10" s="1" customFormat="1" ht="25.5">
      <c r="A61" s="10" t="s">
        <v>215</v>
      </c>
      <c r="B61" s="10" t="s">
        <v>214</v>
      </c>
      <c r="C61" s="2"/>
      <c r="D61" s="2">
        <f t="shared" si="3"/>
        <v>1400000</v>
      </c>
      <c r="E61" s="2">
        <v>0</v>
      </c>
      <c r="F61" s="2"/>
      <c r="G61" s="2"/>
      <c r="H61" s="2"/>
      <c r="I61" s="2">
        <v>1400000</v>
      </c>
      <c r="J61" s="2" t="s">
        <v>15</v>
      </c>
    </row>
    <row r="62" spans="1:10" s="1" customFormat="1" ht="38.25" customHeight="1">
      <c r="A62" s="10" t="s">
        <v>288</v>
      </c>
      <c r="B62" s="10" t="s">
        <v>282</v>
      </c>
      <c r="C62" s="2"/>
      <c r="D62" s="2">
        <f t="shared" si="3"/>
        <v>730000</v>
      </c>
      <c r="E62" s="2">
        <v>0</v>
      </c>
      <c r="F62" s="2"/>
      <c r="G62" s="2"/>
      <c r="H62" s="2"/>
      <c r="I62" s="2">
        <v>730000</v>
      </c>
      <c r="J62" s="2" t="s">
        <v>15</v>
      </c>
    </row>
    <row r="63" spans="1:10" s="1" customFormat="1" ht="12.75">
      <c r="A63" s="10" t="s">
        <v>216</v>
      </c>
      <c r="B63" s="10" t="s">
        <v>283</v>
      </c>
      <c r="C63" s="4"/>
      <c r="D63" s="4">
        <f t="shared" si="3"/>
        <v>290000</v>
      </c>
      <c r="E63" s="4">
        <v>0</v>
      </c>
      <c r="F63" s="4"/>
      <c r="G63" s="4"/>
      <c r="H63" s="4"/>
      <c r="I63" s="16">
        <v>290000</v>
      </c>
      <c r="J63" s="2" t="s">
        <v>15</v>
      </c>
    </row>
    <row r="64" spans="1:10" s="1" customFormat="1" ht="25.5" customHeight="1">
      <c r="A64" s="89" t="s">
        <v>218</v>
      </c>
      <c r="B64" s="80" t="s">
        <v>281</v>
      </c>
      <c r="C64" s="60"/>
      <c r="D64" s="4"/>
      <c r="E64" s="50"/>
      <c r="F64" s="4"/>
      <c r="G64" s="50"/>
      <c r="H64" s="4"/>
      <c r="I64" s="16"/>
      <c r="J64" s="34"/>
    </row>
    <row r="65" spans="1:10" s="1" customFormat="1" ht="12.75">
      <c r="A65" s="90"/>
      <c r="B65" s="82"/>
      <c r="C65" s="61" t="s">
        <v>15</v>
      </c>
      <c r="D65" s="15">
        <f t="shared" si="3"/>
        <v>167000</v>
      </c>
      <c r="E65" s="7">
        <v>42000</v>
      </c>
      <c r="F65" s="15">
        <v>125000</v>
      </c>
      <c r="G65" s="7"/>
      <c r="H65" s="15"/>
      <c r="I65" s="36"/>
      <c r="J65" s="34" t="s">
        <v>15</v>
      </c>
    </row>
    <row r="66" spans="1:10" s="1" customFormat="1" ht="25.5">
      <c r="A66" s="10" t="s">
        <v>220</v>
      </c>
      <c r="B66" s="10" t="s">
        <v>284</v>
      </c>
      <c r="C66" s="6"/>
      <c r="D66" s="6">
        <f t="shared" si="3"/>
        <v>610000</v>
      </c>
      <c r="E66" s="15">
        <v>0</v>
      </c>
      <c r="F66" s="6"/>
      <c r="G66" s="6"/>
      <c r="H66" s="6"/>
      <c r="I66" s="36">
        <v>610000</v>
      </c>
      <c r="J66" s="2" t="s">
        <v>15</v>
      </c>
    </row>
    <row r="67" spans="1:10" s="1" customFormat="1" ht="25.5">
      <c r="A67" s="10" t="s">
        <v>222</v>
      </c>
      <c r="B67" s="10" t="s">
        <v>217</v>
      </c>
      <c r="C67" s="2"/>
      <c r="D67" s="2">
        <f t="shared" si="3"/>
        <v>275000</v>
      </c>
      <c r="E67" s="2">
        <v>0</v>
      </c>
      <c r="F67" s="2"/>
      <c r="G67" s="2"/>
      <c r="H67" s="2">
        <v>25000</v>
      </c>
      <c r="I67" s="2">
        <v>250000</v>
      </c>
      <c r="J67" s="2" t="s">
        <v>15</v>
      </c>
    </row>
    <row r="68" spans="1:10" s="1" customFormat="1" ht="12.75">
      <c r="A68" s="12" t="s">
        <v>224</v>
      </c>
      <c r="B68" s="10" t="s">
        <v>219</v>
      </c>
      <c r="C68" s="2"/>
      <c r="D68" s="2">
        <f t="shared" si="3"/>
        <v>140000</v>
      </c>
      <c r="E68" s="2">
        <v>0</v>
      </c>
      <c r="F68" s="2"/>
      <c r="G68" s="2"/>
      <c r="H68" s="2"/>
      <c r="I68" s="2">
        <v>140000</v>
      </c>
      <c r="J68" s="15" t="s">
        <v>15</v>
      </c>
    </row>
    <row r="69" spans="1:10" s="1" customFormat="1" ht="12.75">
      <c r="A69" s="12" t="s">
        <v>226</v>
      </c>
      <c r="B69" s="12" t="s">
        <v>221</v>
      </c>
      <c r="C69" s="2"/>
      <c r="D69" s="2">
        <f t="shared" si="3"/>
        <v>3300000</v>
      </c>
      <c r="E69" s="2">
        <v>0</v>
      </c>
      <c r="F69" s="2"/>
      <c r="G69" s="2"/>
      <c r="H69" s="2"/>
      <c r="I69" s="2">
        <v>3300000</v>
      </c>
      <c r="J69" s="15" t="s">
        <v>15</v>
      </c>
    </row>
    <row r="70" spans="1:10" s="1" customFormat="1" ht="12.75">
      <c r="A70" s="12" t="s">
        <v>228</v>
      </c>
      <c r="B70" s="12" t="s">
        <v>223</v>
      </c>
      <c r="C70" s="2"/>
      <c r="D70" s="2">
        <f t="shared" si="3"/>
        <v>260000</v>
      </c>
      <c r="E70" s="2">
        <v>0</v>
      </c>
      <c r="F70" s="2"/>
      <c r="G70" s="2"/>
      <c r="H70" s="2"/>
      <c r="I70" s="2">
        <v>260000</v>
      </c>
      <c r="J70" s="15" t="s">
        <v>15</v>
      </c>
    </row>
    <row r="71" spans="1:10" s="1" customFormat="1" ht="38.25">
      <c r="A71" s="12" t="s">
        <v>230</v>
      </c>
      <c r="B71" s="12" t="s">
        <v>225</v>
      </c>
      <c r="C71" s="2"/>
      <c r="D71" s="2">
        <f t="shared" si="3"/>
        <v>275000</v>
      </c>
      <c r="E71" s="2">
        <v>0</v>
      </c>
      <c r="F71" s="2"/>
      <c r="G71" s="2"/>
      <c r="H71" s="2"/>
      <c r="I71" s="2">
        <v>275000</v>
      </c>
      <c r="J71" s="15" t="s">
        <v>15</v>
      </c>
    </row>
    <row r="72" spans="1:10" s="1" customFormat="1" ht="25.5">
      <c r="A72" s="12" t="s">
        <v>232</v>
      </c>
      <c r="B72" s="12" t="s">
        <v>285</v>
      </c>
      <c r="C72" s="2"/>
      <c r="D72" s="2">
        <f t="shared" si="3"/>
        <v>80000</v>
      </c>
      <c r="E72" s="2">
        <v>0</v>
      </c>
      <c r="F72" s="2">
        <v>0</v>
      </c>
      <c r="G72" s="2">
        <v>20000</v>
      </c>
      <c r="H72" s="2">
        <v>60000</v>
      </c>
      <c r="I72" s="2"/>
      <c r="J72" s="15" t="s">
        <v>15</v>
      </c>
    </row>
    <row r="73" spans="1:10" s="1" customFormat="1" ht="25.5">
      <c r="A73" s="12" t="s">
        <v>234</v>
      </c>
      <c r="B73" s="12" t="s">
        <v>227</v>
      </c>
      <c r="C73" s="2"/>
      <c r="D73" s="2">
        <f t="shared" si="3"/>
        <v>180000</v>
      </c>
      <c r="E73" s="2">
        <v>0</v>
      </c>
      <c r="F73" s="2"/>
      <c r="G73" s="2"/>
      <c r="H73" s="2">
        <v>150000</v>
      </c>
      <c r="I73" s="2">
        <v>30000</v>
      </c>
      <c r="J73" s="15" t="s">
        <v>15</v>
      </c>
    </row>
    <row r="74" spans="1:10" s="1" customFormat="1" ht="12.75">
      <c r="A74" s="12" t="s">
        <v>236</v>
      </c>
      <c r="B74" s="12" t="s">
        <v>229</v>
      </c>
      <c r="C74" s="2"/>
      <c r="D74" s="2">
        <f t="shared" si="3"/>
        <v>265000</v>
      </c>
      <c r="E74" s="2">
        <v>0</v>
      </c>
      <c r="F74" s="2"/>
      <c r="G74" s="2"/>
      <c r="H74" s="2"/>
      <c r="I74" s="2">
        <v>265000</v>
      </c>
      <c r="J74" s="15" t="s">
        <v>15</v>
      </c>
    </row>
    <row r="75" spans="1:10" s="1" customFormat="1" ht="38.25">
      <c r="A75" s="12" t="s">
        <v>238</v>
      </c>
      <c r="B75" s="12" t="s">
        <v>231</v>
      </c>
      <c r="C75" s="2"/>
      <c r="D75" s="2">
        <f t="shared" si="3"/>
        <v>300000</v>
      </c>
      <c r="E75" s="2">
        <v>0</v>
      </c>
      <c r="F75" s="2"/>
      <c r="G75" s="2">
        <v>25000</v>
      </c>
      <c r="H75" s="2">
        <v>275000</v>
      </c>
      <c r="I75" s="2"/>
      <c r="J75" s="15" t="s">
        <v>15</v>
      </c>
    </row>
    <row r="76" spans="1:10" s="1" customFormat="1" ht="12.75">
      <c r="A76" s="12" t="s">
        <v>240</v>
      </c>
      <c r="B76" s="12" t="s">
        <v>233</v>
      </c>
      <c r="C76" s="2"/>
      <c r="D76" s="2">
        <f t="shared" si="3"/>
        <v>87000</v>
      </c>
      <c r="E76" s="2">
        <v>0</v>
      </c>
      <c r="F76" s="2"/>
      <c r="G76" s="2"/>
      <c r="H76" s="2">
        <v>87000</v>
      </c>
      <c r="I76" s="2"/>
      <c r="J76" s="15" t="s">
        <v>15</v>
      </c>
    </row>
    <row r="77" spans="1:10" s="1" customFormat="1" ht="12.75">
      <c r="A77" s="12" t="s">
        <v>242</v>
      </c>
      <c r="B77" s="12" t="s">
        <v>235</v>
      </c>
      <c r="C77" s="2"/>
      <c r="D77" s="2">
        <f t="shared" si="3"/>
        <v>353000</v>
      </c>
      <c r="E77" s="2">
        <v>0</v>
      </c>
      <c r="F77" s="2"/>
      <c r="G77" s="2"/>
      <c r="H77" s="2"/>
      <c r="I77" s="2">
        <v>353000</v>
      </c>
      <c r="J77" s="15" t="s">
        <v>15</v>
      </c>
    </row>
    <row r="78" spans="1:10" s="1" customFormat="1" ht="25.5">
      <c r="A78" s="12" t="s">
        <v>244</v>
      </c>
      <c r="B78" s="12" t="s">
        <v>237</v>
      </c>
      <c r="C78" s="2"/>
      <c r="D78" s="2">
        <f t="shared" si="3"/>
        <v>963000</v>
      </c>
      <c r="E78" s="2">
        <v>0</v>
      </c>
      <c r="F78" s="2"/>
      <c r="G78" s="2"/>
      <c r="H78" s="2"/>
      <c r="I78" s="2">
        <v>963000</v>
      </c>
      <c r="J78" s="15" t="s">
        <v>15</v>
      </c>
    </row>
    <row r="79" spans="1:10" s="1" customFormat="1" ht="27.75" customHeight="1">
      <c r="A79" s="12" t="s">
        <v>246</v>
      </c>
      <c r="B79" s="12" t="s">
        <v>239</v>
      </c>
      <c r="C79" s="2"/>
      <c r="D79" s="2">
        <f t="shared" si="3"/>
        <v>105000</v>
      </c>
      <c r="E79" s="2">
        <v>0</v>
      </c>
      <c r="F79" s="2"/>
      <c r="G79" s="2"/>
      <c r="H79" s="2"/>
      <c r="I79" s="2">
        <v>105000</v>
      </c>
      <c r="J79" s="15" t="s">
        <v>15</v>
      </c>
    </row>
    <row r="80" spans="1:10" s="1" customFormat="1" ht="12.75">
      <c r="A80" s="12" t="s">
        <v>247</v>
      </c>
      <c r="B80" s="12" t="s">
        <v>241</v>
      </c>
      <c r="C80" s="2"/>
      <c r="D80" s="2">
        <f t="shared" si="3"/>
        <v>263000</v>
      </c>
      <c r="E80" s="2">
        <v>0</v>
      </c>
      <c r="F80" s="2"/>
      <c r="G80" s="2"/>
      <c r="H80" s="2">
        <v>23000</v>
      </c>
      <c r="I80" s="2">
        <v>240000</v>
      </c>
      <c r="J80" s="15" t="s">
        <v>15</v>
      </c>
    </row>
    <row r="81" spans="1:10" s="1" customFormat="1" ht="25.5">
      <c r="A81" s="12" t="s">
        <v>249</v>
      </c>
      <c r="B81" s="12" t="s">
        <v>243</v>
      </c>
      <c r="C81" s="4"/>
      <c r="D81" s="4">
        <f t="shared" si="3"/>
        <v>650000</v>
      </c>
      <c r="E81" s="4">
        <v>0</v>
      </c>
      <c r="F81" s="4"/>
      <c r="G81" s="4"/>
      <c r="H81" s="4"/>
      <c r="I81" s="4">
        <v>650000</v>
      </c>
      <c r="J81" s="15" t="s">
        <v>15</v>
      </c>
    </row>
    <row r="82" spans="1:10" s="1" customFormat="1" ht="12.75">
      <c r="A82" s="89" t="s">
        <v>251</v>
      </c>
      <c r="B82" s="80" t="s">
        <v>245</v>
      </c>
      <c r="C82" s="60" t="s">
        <v>80</v>
      </c>
      <c r="D82" s="4">
        <f aca="true" t="shared" si="6" ref="D82:D97">SUM(E82:I82)</f>
        <v>432975</v>
      </c>
      <c r="E82" s="50">
        <v>210800</v>
      </c>
      <c r="F82" s="4"/>
      <c r="G82" s="50"/>
      <c r="H82" s="4">
        <v>34000</v>
      </c>
      <c r="I82" s="16">
        <v>188175</v>
      </c>
      <c r="J82" s="92" t="s">
        <v>15</v>
      </c>
    </row>
    <row r="83" spans="1:10" s="1" customFormat="1" ht="12.75">
      <c r="A83" s="90"/>
      <c r="B83" s="82"/>
      <c r="C83" s="61" t="s">
        <v>15</v>
      </c>
      <c r="D83" s="15">
        <f t="shared" si="6"/>
        <v>44825</v>
      </c>
      <c r="E83" s="7">
        <v>44825</v>
      </c>
      <c r="F83" s="15"/>
      <c r="G83" s="7"/>
      <c r="H83" s="15"/>
      <c r="I83" s="36"/>
      <c r="J83" s="93"/>
    </row>
    <row r="84" spans="1:10" s="1" customFormat="1" ht="25.5">
      <c r="A84" s="12" t="s">
        <v>253</v>
      </c>
      <c r="B84" s="12" t="s">
        <v>286</v>
      </c>
      <c r="C84" s="6"/>
      <c r="D84" s="6">
        <f t="shared" si="6"/>
        <v>220000</v>
      </c>
      <c r="E84" s="6">
        <v>0</v>
      </c>
      <c r="F84" s="6"/>
      <c r="G84" s="6"/>
      <c r="H84" s="6"/>
      <c r="I84" s="6">
        <v>220000</v>
      </c>
      <c r="J84" s="15" t="s">
        <v>15</v>
      </c>
    </row>
    <row r="85" spans="1:10" s="1" customFormat="1" ht="12.75">
      <c r="A85" s="89" t="s">
        <v>255</v>
      </c>
      <c r="B85" s="80" t="s">
        <v>248</v>
      </c>
      <c r="C85" s="60" t="s">
        <v>80</v>
      </c>
      <c r="D85" s="60">
        <f t="shared" si="6"/>
        <v>525928</v>
      </c>
      <c r="E85" s="4">
        <v>5928</v>
      </c>
      <c r="F85" s="16">
        <v>0</v>
      </c>
      <c r="G85" s="4"/>
      <c r="H85" s="4">
        <v>100000</v>
      </c>
      <c r="I85" s="4">
        <v>420000</v>
      </c>
      <c r="J85" s="92" t="s">
        <v>15</v>
      </c>
    </row>
    <row r="86" spans="1:10" s="1" customFormat="1" ht="12.75">
      <c r="A86" s="90"/>
      <c r="B86" s="82"/>
      <c r="C86" s="61" t="s">
        <v>15</v>
      </c>
      <c r="D86" s="61">
        <f t="shared" si="6"/>
        <v>306485</v>
      </c>
      <c r="E86" s="15">
        <v>233485</v>
      </c>
      <c r="F86" s="36">
        <v>73000</v>
      </c>
      <c r="G86" s="15"/>
      <c r="H86" s="15"/>
      <c r="I86" s="15"/>
      <c r="J86" s="93"/>
    </row>
    <row r="87" spans="1:10" s="1" customFormat="1" ht="25.5">
      <c r="A87" s="12" t="s">
        <v>257</v>
      </c>
      <c r="B87" s="18" t="s">
        <v>287</v>
      </c>
      <c r="C87" s="61"/>
      <c r="D87" s="15">
        <f t="shared" si="6"/>
        <v>300000</v>
      </c>
      <c r="E87" s="15">
        <v>0</v>
      </c>
      <c r="F87" s="15"/>
      <c r="G87" s="15"/>
      <c r="H87" s="15"/>
      <c r="I87" s="15">
        <v>300000</v>
      </c>
      <c r="J87" s="36" t="s">
        <v>15</v>
      </c>
    </row>
    <row r="88" spans="1:10" s="1" customFormat="1" ht="38.25">
      <c r="A88" s="12" t="s">
        <v>259</v>
      </c>
      <c r="B88" s="12" t="s">
        <v>250</v>
      </c>
      <c r="C88" s="15"/>
      <c r="D88" s="15">
        <f t="shared" si="6"/>
        <v>6000000</v>
      </c>
      <c r="E88" s="2">
        <v>0</v>
      </c>
      <c r="F88" s="15"/>
      <c r="G88" s="15"/>
      <c r="H88" s="15"/>
      <c r="I88" s="15">
        <v>6000000</v>
      </c>
      <c r="J88" s="15" t="s">
        <v>15</v>
      </c>
    </row>
    <row r="89" spans="1:10" s="1" customFormat="1" ht="25.5">
      <c r="A89" s="12" t="s">
        <v>289</v>
      </c>
      <c r="B89" s="12" t="s">
        <v>252</v>
      </c>
      <c r="C89" s="2"/>
      <c r="D89" s="2">
        <f t="shared" si="6"/>
        <v>185000</v>
      </c>
      <c r="E89" s="2">
        <v>0</v>
      </c>
      <c r="F89" s="2"/>
      <c r="G89" s="2"/>
      <c r="H89" s="2"/>
      <c r="I89" s="2">
        <v>185000</v>
      </c>
      <c r="J89" s="15" t="s">
        <v>15</v>
      </c>
    </row>
    <row r="90" spans="1:10" s="1" customFormat="1" ht="25.5">
      <c r="A90" s="12" t="s">
        <v>290</v>
      </c>
      <c r="B90" s="12" t="s">
        <v>254</v>
      </c>
      <c r="C90" s="4"/>
      <c r="D90" s="4">
        <f t="shared" si="6"/>
        <v>225000</v>
      </c>
      <c r="E90" s="4">
        <v>0</v>
      </c>
      <c r="F90" s="4"/>
      <c r="G90" s="4"/>
      <c r="H90" s="4"/>
      <c r="I90" s="4">
        <v>225000</v>
      </c>
      <c r="J90" s="2" t="s">
        <v>15</v>
      </c>
    </row>
    <row r="91" spans="1:10" s="1" customFormat="1" ht="14.25" customHeight="1">
      <c r="A91" s="89" t="s">
        <v>291</v>
      </c>
      <c r="B91" s="80" t="s">
        <v>256</v>
      </c>
      <c r="C91" s="60" t="s">
        <v>80</v>
      </c>
      <c r="D91" s="4">
        <f t="shared" si="6"/>
        <v>483000</v>
      </c>
      <c r="E91" s="50">
        <v>0</v>
      </c>
      <c r="F91" s="4">
        <v>0</v>
      </c>
      <c r="G91" s="50">
        <v>15000</v>
      </c>
      <c r="H91" s="4">
        <v>468000</v>
      </c>
      <c r="I91" s="16"/>
      <c r="J91" s="96" t="s">
        <v>15</v>
      </c>
    </row>
    <row r="92" spans="1:10" s="1" customFormat="1" ht="24" customHeight="1">
      <c r="A92" s="90"/>
      <c r="B92" s="82"/>
      <c r="C92" s="61" t="s">
        <v>15</v>
      </c>
      <c r="D92" s="15">
        <f t="shared" si="6"/>
        <v>19196</v>
      </c>
      <c r="E92" s="7">
        <v>4196</v>
      </c>
      <c r="F92" s="15">
        <v>15000</v>
      </c>
      <c r="G92" s="7"/>
      <c r="H92" s="15"/>
      <c r="I92" s="36"/>
      <c r="J92" s="96"/>
    </row>
    <row r="93" spans="1:10" s="1" customFormat="1" ht="44.25" customHeight="1">
      <c r="A93" s="12" t="s">
        <v>292</v>
      </c>
      <c r="B93" s="12" t="s">
        <v>258</v>
      </c>
      <c r="C93" s="6"/>
      <c r="D93" s="6">
        <f t="shared" si="6"/>
        <v>585000</v>
      </c>
      <c r="E93" s="6">
        <v>0</v>
      </c>
      <c r="F93" s="6"/>
      <c r="G93" s="6"/>
      <c r="H93" s="6"/>
      <c r="I93" s="6">
        <v>585000</v>
      </c>
      <c r="J93" s="2" t="s">
        <v>15</v>
      </c>
    </row>
    <row r="94" spans="1:10" s="1" customFormat="1" ht="16.5" customHeight="1">
      <c r="A94" s="89" t="s">
        <v>293</v>
      </c>
      <c r="B94" s="80" t="s">
        <v>260</v>
      </c>
      <c r="C94" s="60" t="s">
        <v>80</v>
      </c>
      <c r="D94" s="4">
        <f t="shared" si="6"/>
        <v>425500</v>
      </c>
      <c r="E94" s="50">
        <v>0</v>
      </c>
      <c r="F94" s="4">
        <v>0</v>
      </c>
      <c r="G94" s="50">
        <v>15000</v>
      </c>
      <c r="H94" s="4">
        <v>200000</v>
      </c>
      <c r="I94" s="16">
        <v>210500</v>
      </c>
      <c r="J94" s="96" t="s">
        <v>15</v>
      </c>
    </row>
    <row r="95" spans="1:10" s="1" customFormat="1" ht="12.75">
      <c r="A95" s="86"/>
      <c r="B95" s="81"/>
      <c r="C95" s="61" t="s">
        <v>15</v>
      </c>
      <c r="D95" s="15">
        <f t="shared" si="6"/>
        <v>18816</v>
      </c>
      <c r="E95" s="7">
        <v>3816</v>
      </c>
      <c r="F95" s="15">
        <v>15000</v>
      </c>
      <c r="G95" s="7"/>
      <c r="H95" s="15"/>
      <c r="I95" s="36"/>
      <c r="J95" s="96"/>
    </row>
    <row r="96" spans="1:10" s="1" customFormat="1" ht="25.5">
      <c r="A96" s="10" t="s">
        <v>323</v>
      </c>
      <c r="B96" s="10" t="s">
        <v>169</v>
      </c>
      <c r="C96" s="15"/>
      <c r="D96" s="15">
        <f t="shared" si="6"/>
        <v>675000</v>
      </c>
      <c r="E96" s="15">
        <v>0</v>
      </c>
      <c r="F96" s="15"/>
      <c r="G96" s="15"/>
      <c r="H96" s="15"/>
      <c r="I96" s="15">
        <v>675000</v>
      </c>
      <c r="J96" s="2" t="s">
        <v>15</v>
      </c>
    </row>
    <row r="97" spans="1:10" s="1" customFormat="1" ht="36.75" customHeight="1">
      <c r="A97" s="10" t="s">
        <v>324</v>
      </c>
      <c r="B97" s="10" t="s">
        <v>170</v>
      </c>
      <c r="C97" s="2"/>
      <c r="D97" s="2">
        <f t="shared" si="6"/>
        <v>760000</v>
      </c>
      <c r="E97" s="2">
        <v>0</v>
      </c>
      <c r="F97" s="2">
        <v>0</v>
      </c>
      <c r="G97" s="2">
        <v>30000</v>
      </c>
      <c r="H97" s="2">
        <v>730000</v>
      </c>
      <c r="I97" s="2"/>
      <c r="J97" s="2" t="s">
        <v>15</v>
      </c>
    </row>
    <row r="98" spans="1:10" s="1" customFormat="1" ht="38.25">
      <c r="A98" s="10" t="s">
        <v>326</v>
      </c>
      <c r="B98" s="10" t="s">
        <v>175</v>
      </c>
      <c r="C98" s="2"/>
      <c r="D98" s="2">
        <f aca="true" t="shared" si="7" ref="D98:D109">SUM(E98:I98)</f>
        <v>1117000</v>
      </c>
      <c r="E98" s="2">
        <v>0</v>
      </c>
      <c r="F98" s="2">
        <v>0</v>
      </c>
      <c r="G98" s="2">
        <v>40000</v>
      </c>
      <c r="H98" s="2">
        <v>1077000</v>
      </c>
      <c r="I98" s="2"/>
      <c r="J98" s="2" t="s">
        <v>15</v>
      </c>
    </row>
    <row r="99" spans="1:10" s="1" customFormat="1" ht="43.5" customHeight="1">
      <c r="A99" s="10" t="s">
        <v>325</v>
      </c>
      <c r="B99" s="10" t="s">
        <v>176</v>
      </c>
      <c r="C99" s="4"/>
      <c r="D99" s="4">
        <f t="shared" si="7"/>
        <v>300000</v>
      </c>
      <c r="E99" s="4">
        <v>0</v>
      </c>
      <c r="F99" s="4">
        <v>0</v>
      </c>
      <c r="G99" s="4">
        <v>30000</v>
      </c>
      <c r="H99" s="4">
        <v>270000</v>
      </c>
      <c r="I99" s="4"/>
      <c r="J99" s="2" t="s">
        <v>15</v>
      </c>
    </row>
    <row r="100" spans="1:10" s="1" customFormat="1" ht="17.25" customHeight="1">
      <c r="A100" s="89" t="s">
        <v>327</v>
      </c>
      <c r="B100" s="80" t="s">
        <v>177</v>
      </c>
      <c r="C100" s="60" t="s">
        <v>80</v>
      </c>
      <c r="D100" s="4">
        <f t="shared" si="7"/>
        <v>300000</v>
      </c>
      <c r="E100" s="4">
        <v>0</v>
      </c>
      <c r="F100" s="50"/>
      <c r="G100" s="4"/>
      <c r="H100" s="50"/>
      <c r="I100" s="4">
        <v>300000</v>
      </c>
      <c r="J100" s="34"/>
    </row>
    <row r="101" spans="1:10" s="1" customFormat="1" ht="16.5" customHeight="1">
      <c r="A101" s="90"/>
      <c r="B101" s="82"/>
      <c r="C101" s="61" t="s">
        <v>15</v>
      </c>
      <c r="D101" s="15">
        <f t="shared" si="7"/>
        <v>20000</v>
      </c>
      <c r="E101" s="15">
        <v>0</v>
      </c>
      <c r="F101" s="7">
        <v>20000</v>
      </c>
      <c r="G101" s="15"/>
      <c r="H101" s="7"/>
      <c r="I101" s="15">
        <v>0</v>
      </c>
      <c r="J101" s="34" t="s">
        <v>15</v>
      </c>
    </row>
    <row r="102" spans="1:10" s="1" customFormat="1" ht="12.75">
      <c r="A102" s="12" t="s">
        <v>328</v>
      </c>
      <c r="B102" s="12" t="s">
        <v>182</v>
      </c>
      <c r="C102" s="15"/>
      <c r="D102" s="15">
        <f t="shared" si="7"/>
        <v>450000</v>
      </c>
      <c r="E102" s="15">
        <v>0</v>
      </c>
      <c r="F102" s="15"/>
      <c r="G102" s="15"/>
      <c r="H102" s="15"/>
      <c r="I102" s="15">
        <v>450000</v>
      </c>
      <c r="J102" s="2" t="s">
        <v>15</v>
      </c>
    </row>
    <row r="103" spans="1:10" s="1" customFormat="1" ht="12.75">
      <c r="A103" s="12" t="s">
        <v>329</v>
      </c>
      <c r="B103" s="12" t="s">
        <v>183</v>
      </c>
      <c r="C103" s="4"/>
      <c r="D103" s="4">
        <f t="shared" si="7"/>
        <v>225000</v>
      </c>
      <c r="E103" s="4">
        <v>0</v>
      </c>
      <c r="F103" s="4"/>
      <c r="G103" s="4"/>
      <c r="H103" s="4"/>
      <c r="I103" s="4">
        <v>225000</v>
      </c>
      <c r="J103" s="2" t="s">
        <v>15</v>
      </c>
    </row>
    <row r="104" spans="1:10" s="1" customFormat="1" ht="21.75" customHeight="1">
      <c r="A104" s="89" t="s">
        <v>330</v>
      </c>
      <c r="B104" s="80" t="s">
        <v>189</v>
      </c>
      <c r="C104" s="60" t="s">
        <v>80</v>
      </c>
      <c r="D104" s="4">
        <f t="shared" si="7"/>
        <v>313000</v>
      </c>
      <c r="E104" s="4">
        <v>0</v>
      </c>
      <c r="F104" s="4"/>
      <c r="G104" s="4">
        <v>313000</v>
      </c>
      <c r="H104" s="4"/>
      <c r="I104" s="16"/>
      <c r="J104" s="92" t="s">
        <v>15</v>
      </c>
    </row>
    <row r="105" spans="1:10" s="1" customFormat="1" ht="16.5" customHeight="1">
      <c r="A105" s="90"/>
      <c r="B105" s="82"/>
      <c r="C105" s="61" t="s">
        <v>15</v>
      </c>
      <c r="D105" s="15">
        <f t="shared" si="7"/>
        <v>22000</v>
      </c>
      <c r="E105" s="15">
        <v>0</v>
      </c>
      <c r="F105" s="15">
        <v>22000</v>
      </c>
      <c r="G105" s="15">
        <v>0</v>
      </c>
      <c r="H105" s="15"/>
      <c r="I105" s="36"/>
      <c r="J105" s="93"/>
    </row>
    <row r="106" spans="1:10" s="1" customFormat="1" ht="30" customHeight="1">
      <c r="A106" s="12" t="s">
        <v>331</v>
      </c>
      <c r="B106" s="12" t="s">
        <v>193</v>
      </c>
      <c r="C106" s="15"/>
      <c r="D106" s="15">
        <f t="shared" si="7"/>
        <v>545000</v>
      </c>
      <c r="E106" s="15">
        <v>30000</v>
      </c>
      <c r="F106" s="15"/>
      <c r="G106" s="15"/>
      <c r="H106" s="15"/>
      <c r="I106" s="15">
        <v>515000</v>
      </c>
      <c r="J106" s="2" t="s">
        <v>15</v>
      </c>
    </row>
    <row r="107" spans="1:10" s="1" customFormat="1" ht="38.25">
      <c r="A107" s="12" t="s">
        <v>332</v>
      </c>
      <c r="B107" s="12" t="s">
        <v>194</v>
      </c>
      <c r="C107" s="4"/>
      <c r="D107" s="4">
        <f t="shared" si="7"/>
        <v>525000</v>
      </c>
      <c r="E107" s="4">
        <v>0</v>
      </c>
      <c r="F107" s="4"/>
      <c r="G107" s="4"/>
      <c r="H107" s="4">
        <v>30000</v>
      </c>
      <c r="I107" s="4">
        <v>495000</v>
      </c>
      <c r="J107" s="2" t="s">
        <v>15</v>
      </c>
    </row>
    <row r="108" spans="1:10" s="1" customFormat="1" ht="12.75">
      <c r="A108" s="89" t="s">
        <v>385</v>
      </c>
      <c r="B108" s="68" t="s">
        <v>386</v>
      </c>
      <c r="C108" s="60" t="s">
        <v>80</v>
      </c>
      <c r="D108" s="4">
        <f t="shared" si="7"/>
        <v>0</v>
      </c>
      <c r="E108" s="50">
        <v>0</v>
      </c>
      <c r="F108" s="4"/>
      <c r="G108" s="50"/>
      <c r="H108" s="4"/>
      <c r="I108" s="16"/>
      <c r="J108" s="75" t="s">
        <v>15</v>
      </c>
    </row>
    <row r="109" spans="1:10" s="1" customFormat="1" ht="12.75">
      <c r="A109" s="90"/>
      <c r="B109" s="69"/>
      <c r="C109" s="61" t="s">
        <v>15</v>
      </c>
      <c r="D109" s="15">
        <f t="shared" si="7"/>
        <v>15000</v>
      </c>
      <c r="E109" s="7">
        <v>0</v>
      </c>
      <c r="F109" s="15">
        <v>15000</v>
      </c>
      <c r="G109" s="7"/>
      <c r="H109" s="15"/>
      <c r="I109" s="36"/>
      <c r="J109" s="91"/>
    </row>
    <row r="110" spans="1:10" s="1" customFormat="1" ht="12.75">
      <c r="A110" s="30"/>
      <c r="B110" s="30"/>
      <c r="C110" s="7"/>
      <c r="D110" s="7"/>
      <c r="E110" s="7"/>
      <c r="F110" s="7"/>
      <c r="G110" s="7"/>
      <c r="H110" s="7"/>
      <c r="I110" s="7"/>
      <c r="J110" s="8"/>
    </row>
    <row r="111" spans="1:10" s="1" customFormat="1" ht="12.75">
      <c r="A111" s="21" t="s">
        <v>261</v>
      </c>
      <c r="B111" s="21" t="s">
        <v>262</v>
      </c>
      <c r="C111" s="29"/>
      <c r="D111" s="29">
        <f>SUM(E111:I111)</f>
        <v>430000</v>
      </c>
      <c r="E111" s="29">
        <f>SUM(E112:E112)</f>
        <v>20000</v>
      </c>
      <c r="F111" s="29">
        <f>SUM(F112:F112)</f>
        <v>0</v>
      </c>
      <c r="G111" s="29">
        <f>SUM(G112:G112)</f>
        <v>410000</v>
      </c>
      <c r="H111" s="29">
        <f>SUM(H112:H112)</f>
        <v>0</v>
      </c>
      <c r="I111" s="29">
        <f>SUM(I112:I112)</f>
        <v>0</v>
      </c>
      <c r="J111" s="29"/>
    </row>
    <row r="112" spans="1:10" s="1" customFormat="1" ht="51">
      <c r="A112" s="35" t="s">
        <v>263</v>
      </c>
      <c r="B112" s="35" t="s">
        <v>384</v>
      </c>
      <c r="C112" s="4"/>
      <c r="D112" s="4">
        <f>SUM(E112:I112)</f>
        <v>430000</v>
      </c>
      <c r="E112" s="4">
        <v>20000</v>
      </c>
      <c r="F112" s="4">
        <v>0</v>
      </c>
      <c r="G112" s="4">
        <v>410000</v>
      </c>
      <c r="H112" s="4"/>
      <c r="I112" s="4"/>
      <c r="J112" s="4" t="s">
        <v>42</v>
      </c>
    </row>
    <row r="113" spans="1:10" s="1" customFormat="1" ht="12.75">
      <c r="A113" s="30"/>
      <c r="B113" s="30"/>
      <c r="C113" s="8"/>
      <c r="D113" s="8"/>
      <c r="E113" s="8"/>
      <c r="F113" s="8"/>
      <c r="G113" s="8"/>
      <c r="H113" s="8"/>
      <c r="I113" s="8"/>
      <c r="J113" s="8"/>
    </row>
    <row r="114" spans="1:10" s="1" customFormat="1" ht="12.75">
      <c r="A114" s="84" t="s">
        <v>294</v>
      </c>
      <c r="B114" s="19" t="s">
        <v>295</v>
      </c>
      <c r="C114" s="40"/>
      <c r="D114" s="29">
        <f aca="true" t="shared" si="8" ref="D114:D126">SUM(E114:I114)</f>
        <v>18047000</v>
      </c>
      <c r="E114" s="29">
        <f>E117</f>
        <v>9994</v>
      </c>
      <c r="F114" s="29">
        <f>F117</f>
        <v>300000</v>
      </c>
      <c r="G114" s="29">
        <f>G117</f>
        <v>3540006</v>
      </c>
      <c r="H114" s="29">
        <f>H117</f>
        <v>390000</v>
      </c>
      <c r="I114" s="29">
        <f>I117</f>
        <v>13807000</v>
      </c>
      <c r="J114" s="66"/>
    </row>
    <row r="115" spans="1:10" s="1" customFormat="1" ht="12.75">
      <c r="A115" s="84"/>
      <c r="B115" s="26" t="s">
        <v>318</v>
      </c>
      <c r="C115" s="22" t="s">
        <v>80</v>
      </c>
      <c r="D115" s="23">
        <f aca="true" t="shared" si="9" ref="D115:I115">D114-D116</f>
        <v>17747000</v>
      </c>
      <c r="E115" s="23">
        <f t="shared" si="9"/>
        <v>9994</v>
      </c>
      <c r="F115" s="23">
        <f t="shared" si="9"/>
        <v>0</v>
      </c>
      <c r="G115" s="23">
        <f t="shared" si="9"/>
        <v>3540006</v>
      </c>
      <c r="H115" s="23">
        <f t="shared" si="9"/>
        <v>390000</v>
      </c>
      <c r="I115" s="23">
        <f t="shared" si="9"/>
        <v>13807000</v>
      </c>
      <c r="J115" s="66"/>
    </row>
    <row r="116" spans="1:10" s="1" customFormat="1" ht="12.75">
      <c r="A116" s="85"/>
      <c r="B116" s="21"/>
      <c r="C116" s="22" t="s">
        <v>15</v>
      </c>
      <c r="D116" s="23">
        <f aca="true" t="shared" si="10" ref="D116:I116">D119</f>
        <v>300000</v>
      </c>
      <c r="E116" s="23">
        <f t="shared" si="10"/>
        <v>0</v>
      </c>
      <c r="F116" s="23">
        <f t="shared" si="10"/>
        <v>300000</v>
      </c>
      <c r="G116" s="23">
        <f t="shared" si="10"/>
        <v>0</v>
      </c>
      <c r="H116" s="23">
        <f t="shared" si="10"/>
        <v>0</v>
      </c>
      <c r="I116" s="23">
        <f t="shared" si="10"/>
        <v>0</v>
      </c>
      <c r="J116" s="67"/>
    </row>
    <row r="117" spans="1:10" s="1" customFormat="1" ht="25.5">
      <c r="A117" s="80" t="s">
        <v>296</v>
      </c>
      <c r="B117" s="35" t="s">
        <v>297</v>
      </c>
      <c r="C117" s="34"/>
      <c r="D117" s="2">
        <f t="shared" si="8"/>
        <v>18047000</v>
      </c>
      <c r="E117" s="2">
        <f>SUM(E120:E126)</f>
        <v>9994</v>
      </c>
      <c r="F117" s="2">
        <f>SUM(F120:F126)</f>
        <v>300000</v>
      </c>
      <c r="G117" s="2">
        <f>SUM(G120:G126)</f>
        <v>3540006</v>
      </c>
      <c r="H117" s="2">
        <f>SUM(H120:H126)</f>
        <v>390000</v>
      </c>
      <c r="I117" s="2">
        <f>SUM(I120:I126)</f>
        <v>13807000</v>
      </c>
      <c r="J117" s="75" t="s">
        <v>15</v>
      </c>
    </row>
    <row r="118" spans="1:10" s="1" customFormat="1" ht="12.75">
      <c r="A118" s="81"/>
      <c r="B118" s="33" t="s">
        <v>318</v>
      </c>
      <c r="C118" s="34" t="s">
        <v>80</v>
      </c>
      <c r="D118" s="2">
        <f aca="true" t="shared" si="11" ref="D118:I118">D117-D119</f>
        <v>17747000</v>
      </c>
      <c r="E118" s="2">
        <f t="shared" si="11"/>
        <v>9994</v>
      </c>
      <c r="F118" s="2">
        <f t="shared" si="11"/>
        <v>0</v>
      </c>
      <c r="G118" s="2">
        <f t="shared" si="11"/>
        <v>3540006</v>
      </c>
      <c r="H118" s="2">
        <f t="shared" si="11"/>
        <v>390000</v>
      </c>
      <c r="I118" s="2">
        <f t="shared" si="11"/>
        <v>13807000</v>
      </c>
      <c r="J118" s="76"/>
    </row>
    <row r="119" spans="1:10" s="1" customFormat="1" ht="12.75">
      <c r="A119" s="82"/>
      <c r="B119" s="12"/>
      <c r="C119" s="34" t="s">
        <v>15</v>
      </c>
      <c r="D119" s="2">
        <f aca="true" t="shared" si="12" ref="D119:I119">D122</f>
        <v>300000</v>
      </c>
      <c r="E119" s="2">
        <f t="shared" si="12"/>
        <v>0</v>
      </c>
      <c r="F119" s="2">
        <f t="shared" si="12"/>
        <v>300000</v>
      </c>
      <c r="G119" s="2">
        <f t="shared" si="12"/>
        <v>0</v>
      </c>
      <c r="H119" s="2">
        <f t="shared" si="12"/>
        <v>0</v>
      </c>
      <c r="I119" s="2">
        <f t="shared" si="12"/>
        <v>0</v>
      </c>
      <c r="J119" s="91"/>
    </row>
    <row r="120" spans="1:10" s="1" customFormat="1" ht="38.25">
      <c r="A120" s="10" t="s">
        <v>298</v>
      </c>
      <c r="B120" s="12" t="s">
        <v>299</v>
      </c>
      <c r="C120" s="4"/>
      <c r="D120" s="4">
        <f t="shared" si="8"/>
        <v>3550000</v>
      </c>
      <c r="E120" s="4">
        <v>9994</v>
      </c>
      <c r="F120" s="4">
        <v>0</v>
      </c>
      <c r="G120" s="4">
        <v>3540006</v>
      </c>
      <c r="H120" s="4"/>
      <c r="I120" s="4"/>
      <c r="J120" s="2"/>
    </row>
    <row r="121" spans="1:10" s="1" customFormat="1" ht="12.75" customHeight="1">
      <c r="A121" s="94" t="s">
        <v>303</v>
      </c>
      <c r="B121" s="95" t="s">
        <v>300</v>
      </c>
      <c r="C121" s="60" t="s">
        <v>80</v>
      </c>
      <c r="D121" s="4">
        <f t="shared" si="8"/>
        <v>11000000</v>
      </c>
      <c r="E121" s="50"/>
      <c r="F121" s="4">
        <v>0</v>
      </c>
      <c r="G121" s="50"/>
      <c r="H121" s="4">
        <v>360000</v>
      </c>
      <c r="I121" s="16">
        <v>10640000</v>
      </c>
      <c r="J121" s="96" t="s">
        <v>15</v>
      </c>
    </row>
    <row r="122" spans="1:10" s="1" customFormat="1" ht="12.75">
      <c r="A122" s="94"/>
      <c r="B122" s="95"/>
      <c r="C122" s="61" t="s">
        <v>15</v>
      </c>
      <c r="D122" s="15">
        <f t="shared" si="8"/>
        <v>300000</v>
      </c>
      <c r="E122" s="7"/>
      <c r="F122" s="15">
        <v>300000</v>
      </c>
      <c r="G122" s="7"/>
      <c r="H122" s="15"/>
      <c r="I122" s="36"/>
      <c r="J122" s="96"/>
    </row>
    <row r="123" spans="1:10" s="1" customFormat="1" ht="12.75">
      <c r="A123" s="10" t="s">
        <v>304</v>
      </c>
      <c r="B123" s="10" t="s">
        <v>301</v>
      </c>
      <c r="C123" s="15"/>
      <c r="D123" s="15">
        <f t="shared" si="8"/>
        <v>1600000</v>
      </c>
      <c r="E123" s="15"/>
      <c r="F123" s="15">
        <v>0</v>
      </c>
      <c r="G123" s="15"/>
      <c r="H123" s="15"/>
      <c r="I123" s="15">
        <v>1600000</v>
      </c>
      <c r="J123" s="2" t="s">
        <v>15</v>
      </c>
    </row>
    <row r="124" spans="1:10" s="1" customFormat="1" ht="25.5">
      <c r="A124" s="10" t="s">
        <v>302</v>
      </c>
      <c r="B124" s="10" t="s">
        <v>305</v>
      </c>
      <c r="C124" s="2"/>
      <c r="D124" s="2">
        <f t="shared" si="8"/>
        <v>382000</v>
      </c>
      <c r="E124" s="2"/>
      <c r="F124" s="2">
        <v>0</v>
      </c>
      <c r="G124" s="2"/>
      <c r="H124" s="2">
        <v>30000</v>
      </c>
      <c r="I124" s="2">
        <v>352000</v>
      </c>
      <c r="J124" s="2" t="s">
        <v>15</v>
      </c>
    </row>
    <row r="125" spans="1:10" s="1" customFormat="1" ht="12.75">
      <c r="A125" s="10" t="s">
        <v>306</v>
      </c>
      <c r="B125" s="10" t="s">
        <v>307</v>
      </c>
      <c r="C125" s="2"/>
      <c r="D125" s="2">
        <f t="shared" si="8"/>
        <v>115000</v>
      </c>
      <c r="E125" s="2"/>
      <c r="F125" s="2">
        <v>0</v>
      </c>
      <c r="G125" s="2"/>
      <c r="H125" s="2"/>
      <c r="I125" s="2">
        <v>115000</v>
      </c>
      <c r="J125" s="2" t="s">
        <v>15</v>
      </c>
    </row>
    <row r="126" spans="1:10" s="1" customFormat="1" ht="12.75">
      <c r="A126" s="10" t="s">
        <v>308</v>
      </c>
      <c r="B126" s="10" t="s">
        <v>309</v>
      </c>
      <c r="C126" s="2"/>
      <c r="D126" s="2">
        <f t="shared" si="8"/>
        <v>1100000</v>
      </c>
      <c r="E126" s="2"/>
      <c r="F126" s="2">
        <v>0</v>
      </c>
      <c r="G126" s="2"/>
      <c r="H126" s="2"/>
      <c r="I126" s="2">
        <v>1100000</v>
      </c>
      <c r="J126" s="2" t="s">
        <v>15</v>
      </c>
    </row>
    <row r="127" s="1" customFormat="1" ht="12.75"/>
    <row r="128" s="1" customFormat="1" ht="12.75"/>
  </sheetData>
  <mergeCells count="68">
    <mergeCell ref="A108:A109"/>
    <mergeCell ref="B108:B109"/>
    <mergeCell ref="J108:J109"/>
    <mergeCell ref="A64:A65"/>
    <mergeCell ref="B64:B65"/>
    <mergeCell ref="A104:A105"/>
    <mergeCell ref="B104:B105"/>
    <mergeCell ref="J104:J105"/>
    <mergeCell ref="A100:A101"/>
    <mergeCell ref="B100:B101"/>
    <mergeCell ref="J46:J49"/>
    <mergeCell ref="A18:A19"/>
    <mergeCell ref="B18:B19"/>
    <mergeCell ref="A30:A31"/>
    <mergeCell ref="B30:B31"/>
    <mergeCell ref="A28:A29"/>
    <mergeCell ref="B28:B29"/>
    <mergeCell ref="A34:A35"/>
    <mergeCell ref="A117:A119"/>
    <mergeCell ref="J117:J119"/>
    <mergeCell ref="A114:A116"/>
    <mergeCell ref="J114:J116"/>
    <mergeCell ref="A3:A6"/>
    <mergeCell ref="J3:J6"/>
    <mergeCell ref="A8:A11"/>
    <mergeCell ref="J8:J11"/>
    <mergeCell ref="J13:J14"/>
    <mergeCell ref="J50:J51"/>
    <mergeCell ref="A121:A122"/>
    <mergeCell ref="B121:B122"/>
    <mergeCell ref="J121:J122"/>
    <mergeCell ref="A57:A58"/>
    <mergeCell ref="B57:B58"/>
    <mergeCell ref="J57:J58"/>
    <mergeCell ref="A85:A86"/>
    <mergeCell ref="B85:B86"/>
    <mergeCell ref="A50:A51"/>
    <mergeCell ref="B50:B51"/>
    <mergeCell ref="A13:A14"/>
    <mergeCell ref="B13:B14"/>
    <mergeCell ref="A46:A49"/>
    <mergeCell ref="A55:A56"/>
    <mergeCell ref="B55:B56"/>
    <mergeCell ref="J55:J56"/>
    <mergeCell ref="B52:B54"/>
    <mergeCell ref="J52:J54"/>
    <mergeCell ref="A52:A54"/>
    <mergeCell ref="A82:A83"/>
    <mergeCell ref="B82:B83"/>
    <mergeCell ref="J82:J83"/>
    <mergeCell ref="A94:A95"/>
    <mergeCell ref="B94:B95"/>
    <mergeCell ref="J94:J95"/>
    <mergeCell ref="J85:J86"/>
    <mergeCell ref="A91:A92"/>
    <mergeCell ref="B91:B92"/>
    <mergeCell ref="J91:J92"/>
    <mergeCell ref="J43:J44"/>
    <mergeCell ref="J41:J42"/>
    <mergeCell ref="A41:A42"/>
    <mergeCell ref="B41:B42"/>
    <mergeCell ref="A43:A44"/>
    <mergeCell ref="B43:B44"/>
    <mergeCell ref="B34:B35"/>
    <mergeCell ref="J34:J35"/>
    <mergeCell ref="A16:A17"/>
    <mergeCell ref="B16:B17"/>
    <mergeCell ref="J18:J19"/>
  </mergeCells>
  <printOptions/>
  <pageMargins left="0.75" right="0.75" top="1" bottom="1" header="0.5" footer="0.5"/>
  <pageSetup firstPageNumber="9" useFirstPageNumber="1" horizontalDpi="600" verticalDpi="600" orientation="landscape" paperSize="9" scale="95" r:id="rId3"/>
  <headerFooter alignWithMargins="0">
    <oddHeader>&amp;CPlan inwestycji na lata 2004 - 2006</oddHeader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0.625" style="0" bestFit="1" customWidth="1"/>
    <col min="2" max="2" width="38.375" style="0" customWidth="1"/>
    <col min="3" max="3" width="13.25390625" style="0" customWidth="1"/>
    <col min="4" max="4" width="11.625" style="0" bestFit="1" customWidth="1"/>
    <col min="5" max="6" width="10.375" style="0" bestFit="1" customWidth="1"/>
    <col min="7" max="7" width="10.375" style="0" customWidth="1"/>
    <col min="8" max="8" width="10.375" style="0" bestFit="1" customWidth="1"/>
    <col min="9" max="9" width="11.625" style="0" bestFit="1" customWidth="1"/>
    <col min="10" max="10" width="9.25390625" style="0" bestFit="1" customWidth="1"/>
  </cols>
  <sheetData>
    <row r="1" spans="1:10" s="1" customFormat="1" ht="38.25">
      <c r="A1" s="42" t="s">
        <v>0</v>
      </c>
      <c r="B1" s="42" t="s">
        <v>1</v>
      </c>
      <c r="C1" s="42" t="s">
        <v>2</v>
      </c>
      <c r="D1" s="42" t="s">
        <v>3</v>
      </c>
      <c r="E1" s="42" t="s">
        <v>347</v>
      </c>
      <c r="F1" s="42" t="s">
        <v>4</v>
      </c>
      <c r="G1" s="42" t="s">
        <v>5</v>
      </c>
      <c r="H1" s="42" t="s">
        <v>348</v>
      </c>
      <c r="I1" s="42" t="s">
        <v>349</v>
      </c>
      <c r="J1" s="42" t="s">
        <v>6</v>
      </c>
    </row>
    <row r="2" spans="1:10" s="1" customFormat="1" ht="12.75">
      <c r="A2" s="42">
        <v>1</v>
      </c>
      <c r="B2" s="43">
        <v>2</v>
      </c>
      <c r="C2" s="42">
        <v>3</v>
      </c>
      <c r="D2" s="42">
        <v>4</v>
      </c>
      <c r="E2" s="42">
        <v>5</v>
      </c>
      <c r="F2" s="42">
        <v>7</v>
      </c>
      <c r="G2" s="42"/>
      <c r="H2" s="42">
        <v>8</v>
      </c>
      <c r="I2" s="42">
        <v>9</v>
      </c>
      <c r="J2" s="42">
        <v>10</v>
      </c>
    </row>
    <row r="3" spans="1:10" s="1" customFormat="1" ht="12.75">
      <c r="A3" s="64"/>
      <c r="B3" s="43"/>
      <c r="C3" s="65"/>
      <c r="D3" s="42"/>
      <c r="E3" s="42"/>
      <c r="F3" s="42"/>
      <c r="G3" s="42"/>
      <c r="H3" s="42"/>
      <c r="I3" s="42"/>
      <c r="J3" s="43"/>
    </row>
    <row r="4" spans="1:10" s="1" customFormat="1" ht="12.75">
      <c r="A4" s="83" t="s">
        <v>89</v>
      </c>
      <c r="B4" s="19" t="s">
        <v>44</v>
      </c>
      <c r="C4" s="22"/>
      <c r="D4" s="23">
        <f aca="true" t="shared" si="0" ref="D4:D84">SUM(E4:I4)</f>
        <v>29147557</v>
      </c>
      <c r="E4" s="23">
        <f>E8+E11+E21+E27+E47+E52+E62+E76+E95+E99</f>
        <v>783157</v>
      </c>
      <c r="F4" s="23">
        <f>F8+F11+F21+F27+F47+F52+F62+F76+F95+F98</f>
        <v>3917400</v>
      </c>
      <c r="G4" s="23">
        <f>G8+G11+G21+G27+G47+G52+G62+G76+G95+G99</f>
        <v>4262000</v>
      </c>
      <c r="H4" s="23">
        <f>H8+H11+H21+H27+H47+H52+H62+H76+H95+H99</f>
        <v>4896000</v>
      </c>
      <c r="I4" s="23">
        <f>I8+I11+I21+I27+I47+I52+I62+I76+I95+I99</f>
        <v>15289000</v>
      </c>
      <c r="J4" s="98"/>
    </row>
    <row r="5" spans="1:10" s="1" customFormat="1" ht="12.75">
      <c r="A5" s="84"/>
      <c r="B5" s="88" t="s">
        <v>318</v>
      </c>
      <c r="C5" s="22" t="s">
        <v>80</v>
      </c>
      <c r="D5" s="23">
        <f aca="true" t="shared" si="1" ref="D5:I5">D4-D6-D7</f>
        <v>28378733</v>
      </c>
      <c r="E5" s="23">
        <f t="shared" si="1"/>
        <v>579333</v>
      </c>
      <c r="F5" s="23">
        <f t="shared" si="1"/>
        <v>3392400</v>
      </c>
      <c r="G5" s="23">
        <f t="shared" si="1"/>
        <v>4252000</v>
      </c>
      <c r="H5" s="23">
        <f t="shared" si="1"/>
        <v>4881000</v>
      </c>
      <c r="I5" s="23">
        <f t="shared" si="1"/>
        <v>15274000</v>
      </c>
      <c r="J5" s="66"/>
    </row>
    <row r="6" spans="1:10" s="1" customFormat="1" ht="12.75">
      <c r="A6" s="84"/>
      <c r="B6" s="88"/>
      <c r="C6" s="28" t="s">
        <v>158</v>
      </c>
      <c r="D6" s="23">
        <f aca="true" t="shared" si="2" ref="D6:I6">D54+D78</f>
        <v>48281</v>
      </c>
      <c r="E6" s="23">
        <f t="shared" si="2"/>
        <v>48281</v>
      </c>
      <c r="F6" s="23">
        <f t="shared" si="2"/>
        <v>0</v>
      </c>
      <c r="G6" s="23">
        <f t="shared" si="2"/>
        <v>0</v>
      </c>
      <c r="H6" s="23">
        <f t="shared" si="2"/>
        <v>0</v>
      </c>
      <c r="I6" s="23">
        <f t="shared" si="2"/>
        <v>0</v>
      </c>
      <c r="J6" s="66"/>
    </row>
    <row r="7" spans="1:10" s="1" customFormat="1" ht="12.75">
      <c r="A7" s="85"/>
      <c r="B7" s="71"/>
      <c r="C7" s="28" t="s">
        <v>42</v>
      </c>
      <c r="D7" s="23">
        <f aca="true" t="shared" si="3" ref="D7:I7">D29+D100</f>
        <v>720543</v>
      </c>
      <c r="E7" s="23">
        <f t="shared" si="3"/>
        <v>155543</v>
      </c>
      <c r="F7" s="23">
        <f t="shared" si="3"/>
        <v>525000</v>
      </c>
      <c r="G7" s="23">
        <f t="shared" si="3"/>
        <v>10000</v>
      </c>
      <c r="H7" s="23">
        <f t="shared" si="3"/>
        <v>15000</v>
      </c>
      <c r="I7" s="23">
        <f t="shared" si="3"/>
        <v>15000</v>
      </c>
      <c r="J7" s="67"/>
    </row>
    <row r="8" spans="1:10" s="1" customFormat="1" ht="12.75">
      <c r="A8" s="20" t="s">
        <v>45</v>
      </c>
      <c r="B8" s="21" t="s">
        <v>46</v>
      </c>
      <c r="C8" s="23"/>
      <c r="D8" s="23">
        <f t="shared" si="0"/>
        <v>52000</v>
      </c>
      <c r="E8" s="23">
        <f>SUM(E9:E9)</f>
        <v>0</v>
      </c>
      <c r="F8" s="23">
        <f>SUM(F9:F9)</f>
        <v>0</v>
      </c>
      <c r="G8" s="23">
        <f>SUM(G9:G9)</f>
        <v>52000</v>
      </c>
      <c r="H8" s="23">
        <f>SUM(H9:H9)</f>
        <v>0</v>
      </c>
      <c r="I8" s="23">
        <f>SUM(I9:I9)</f>
        <v>0</v>
      </c>
      <c r="J8" s="23"/>
    </row>
    <row r="9" spans="1:10" s="1" customFormat="1" ht="25.5" customHeight="1">
      <c r="A9" s="10" t="s">
        <v>47</v>
      </c>
      <c r="B9" s="10" t="s">
        <v>49</v>
      </c>
      <c r="C9" s="2"/>
      <c r="D9" s="2">
        <f t="shared" si="0"/>
        <v>52000</v>
      </c>
      <c r="E9" s="2">
        <v>0</v>
      </c>
      <c r="F9" s="2">
        <v>0</v>
      </c>
      <c r="G9" s="2">
        <v>52000</v>
      </c>
      <c r="H9" s="2">
        <v>0</v>
      </c>
      <c r="I9" s="2"/>
      <c r="J9" s="2" t="s">
        <v>48</v>
      </c>
    </row>
    <row r="10" spans="1:10" s="1" customFormat="1" ht="12.75">
      <c r="A10" s="30"/>
      <c r="B10" s="30"/>
      <c r="C10" s="8"/>
      <c r="D10" s="8"/>
      <c r="E10" s="8"/>
      <c r="F10" s="8"/>
      <c r="G10" s="8"/>
      <c r="H10" s="8"/>
      <c r="I10" s="8"/>
      <c r="J10" s="8"/>
    </row>
    <row r="11" spans="1:10" s="1" customFormat="1" ht="25.5">
      <c r="A11" s="21" t="s">
        <v>50</v>
      </c>
      <c r="B11" s="21" t="s">
        <v>51</v>
      </c>
      <c r="C11" s="29"/>
      <c r="D11" s="29">
        <f t="shared" si="0"/>
        <v>4154843</v>
      </c>
      <c r="E11" s="29">
        <f>SUM(E12:E18)</f>
        <v>114843</v>
      </c>
      <c r="F11" s="29">
        <f>SUM(F12:F18)</f>
        <v>210000</v>
      </c>
      <c r="G11" s="29">
        <f>SUM(G12:G18)</f>
        <v>310000</v>
      </c>
      <c r="H11" s="29">
        <f>SUM(H12:H18)</f>
        <v>70000</v>
      </c>
      <c r="I11" s="29">
        <f>SUM(I12:I18)</f>
        <v>3450000</v>
      </c>
      <c r="J11" s="29"/>
    </row>
    <row r="12" spans="1:10" s="1" customFormat="1" ht="12.75">
      <c r="A12" s="10" t="s">
        <v>52</v>
      </c>
      <c r="B12" s="10" t="s">
        <v>53</v>
      </c>
      <c r="C12" s="2"/>
      <c r="D12" s="2">
        <f t="shared" si="0"/>
        <v>334843</v>
      </c>
      <c r="E12" s="2">
        <v>114843</v>
      </c>
      <c r="F12" s="2">
        <v>140000</v>
      </c>
      <c r="G12" s="2">
        <v>80000</v>
      </c>
      <c r="H12" s="2">
        <v>0</v>
      </c>
      <c r="I12" s="2"/>
      <c r="J12" s="2" t="s">
        <v>42</v>
      </c>
    </row>
    <row r="13" spans="1:10" s="1" customFormat="1" ht="25.5">
      <c r="A13" s="10" t="s">
        <v>54</v>
      </c>
      <c r="B13" s="10" t="s">
        <v>55</v>
      </c>
      <c r="C13" s="2"/>
      <c r="D13" s="2">
        <f t="shared" si="0"/>
        <v>150000</v>
      </c>
      <c r="E13" s="2">
        <v>0</v>
      </c>
      <c r="F13" s="2"/>
      <c r="G13" s="2"/>
      <c r="H13" s="2"/>
      <c r="I13" s="2">
        <v>150000</v>
      </c>
      <c r="J13" s="2" t="s">
        <v>56</v>
      </c>
    </row>
    <row r="14" spans="1:10" s="1" customFormat="1" ht="12.75">
      <c r="A14" s="10" t="s">
        <v>57</v>
      </c>
      <c r="B14" s="10" t="s">
        <v>58</v>
      </c>
      <c r="C14" s="2"/>
      <c r="D14" s="2">
        <f t="shared" si="0"/>
        <v>3300000</v>
      </c>
      <c r="E14" s="2">
        <v>0</v>
      </c>
      <c r="F14" s="2"/>
      <c r="G14" s="2"/>
      <c r="H14" s="2"/>
      <c r="I14" s="2">
        <v>3300000</v>
      </c>
      <c r="J14" s="2" t="s">
        <v>15</v>
      </c>
    </row>
    <row r="15" spans="1:10" s="1" customFormat="1" ht="25.5">
      <c r="A15" s="10" t="s">
        <v>59</v>
      </c>
      <c r="B15" s="10" t="s">
        <v>60</v>
      </c>
      <c r="C15" s="2"/>
      <c r="D15" s="2">
        <f t="shared" si="0"/>
        <v>50000</v>
      </c>
      <c r="E15" s="2">
        <v>0</v>
      </c>
      <c r="F15" s="2">
        <v>0</v>
      </c>
      <c r="G15" s="2">
        <v>50000</v>
      </c>
      <c r="H15" s="2">
        <v>0</v>
      </c>
      <c r="I15" s="2"/>
      <c r="J15" s="2" t="s">
        <v>56</v>
      </c>
    </row>
    <row r="16" spans="1:10" s="1" customFormat="1" ht="25.5">
      <c r="A16" s="10" t="s">
        <v>61</v>
      </c>
      <c r="B16" s="10" t="s">
        <v>62</v>
      </c>
      <c r="C16" s="2"/>
      <c r="D16" s="2">
        <f t="shared" si="0"/>
        <v>70000</v>
      </c>
      <c r="E16" s="2">
        <v>0</v>
      </c>
      <c r="F16" s="2">
        <v>0</v>
      </c>
      <c r="G16" s="2"/>
      <c r="H16" s="2">
        <v>70000</v>
      </c>
      <c r="I16" s="2">
        <v>0</v>
      </c>
      <c r="J16" s="2" t="s">
        <v>56</v>
      </c>
    </row>
    <row r="17" spans="1:10" s="1" customFormat="1" ht="51">
      <c r="A17" s="10" t="s">
        <v>63</v>
      </c>
      <c r="B17" s="10" t="s">
        <v>64</v>
      </c>
      <c r="C17" s="2"/>
      <c r="D17" s="2">
        <f t="shared" si="0"/>
        <v>180000</v>
      </c>
      <c r="E17" s="2">
        <v>0</v>
      </c>
      <c r="F17" s="2">
        <v>0</v>
      </c>
      <c r="G17" s="2">
        <v>180000</v>
      </c>
      <c r="H17" s="2">
        <v>0</v>
      </c>
      <c r="I17" s="2"/>
      <c r="J17" s="2" t="s">
        <v>56</v>
      </c>
    </row>
    <row r="18" spans="1:10" s="1" customFormat="1" ht="25.5">
      <c r="A18" s="10" t="s">
        <v>65</v>
      </c>
      <c r="B18" s="10" t="s">
        <v>350</v>
      </c>
      <c r="C18" s="2"/>
      <c r="D18" s="2">
        <f t="shared" si="0"/>
        <v>70000</v>
      </c>
      <c r="E18" s="2">
        <v>0</v>
      </c>
      <c r="F18" s="2">
        <v>70000</v>
      </c>
      <c r="G18" s="2"/>
      <c r="H18" s="2"/>
      <c r="I18" s="2"/>
      <c r="J18" s="2" t="s">
        <v>56</v>
      </c>
    </row>
    <row r="19" spans="1:10" s="1" customFormat="1" ht="12.75">
      <c r="A19" s="14"/>
      <c r="B19" s="14"/>
      <c r="C19" s="3"/>
      <c r="D19" s="3"/>
      <c r="E19" s="3"/>
      <c r="F19" s="3"/>
      <c r="G19" s="3"/>
      <c r="H19" s="3"/>
      <c r="I19" s="3"/>
      <c r="J19" s="3"/>
    </row>
    <row r="20" spans="1:10" s="1" customFormat="1" ht="12.75">
      <c r="A20" s="31"/>
      <c r="B20" s="31"/>
      <c r="C20" s="32"/>
      <c r="D20" s="3"/>
      <c r="E20" s="32"/>
      <c r="F20" s="32"/>
      <c r="G20" s="32"/>
      <c r="H20" s="32"/>
      <c r="I20" s="32"/>
      <c r="J20" s="32"/>
    </row>
    <row r="21" spans="1:10" s="1" customFormat="1" ht="12.75">
      <c r="A21" s="20" t="s">
        <v>66</v>
      </c>
      <c r="B21" s="20" t="s">
        <v>67</v>
      </c>
      <c r="C21" s="23"/>
      <c r="D21" s="23">
        <f t="shared" si="0"/>
        <v>11075000</v>
      </c>
      <c r="E21" s="23">
        <f>SUM(E22:E25)</f>
        <v>0</v>
      </c>
      <c r="F21" s="23">
        <f>SUM(F22:F25)</f>
        <v>150000</v>
      </c>
      <c r="G21" s="23">
        <f>SUM(G22:G25)</f>
        <v>1000000</v>
      </c>
      <c r="H21" s="23">
        <f>SUM(H22:H25)</f>
        <v>1600000</v>
      </c>
      <c r="I21" s="23">
        <f>SUM(I22:I25)</f>
        <v>8325000</v>
      </c>
      <c r="J21" s="23"/>
    </row>
    <row r="22" spans="1:10" s="1" customFormat="1" ht="12.75">
      <c r="A22" s="10" t="s">
        <v>68</v>
      </c>
      <c r="B22" s="10" t="s">
        <v>69</v>
      </c>
      <c r="C22" s="2"/>
      <c r="D22" s="2">
        <f t="shared" si="0"/>
        <v>4575000</v>
      </c>
      <c r="E22" s="2">
        <v>0</v>
      </c>
      <c r="F22" s="2"/>
      <c r="G22" s="2"/>
      <c r="H22" s="2"/>
      <c r="I22" s="2">
        <v>4575000</v>
      </c>
      <c r="J22" s="2" t="s">
        <v>42</v>
      </c>
    </row>
    <row r="23" spans="1:10" s="1" customFormat="1" ht="25.5">
      <c r="A23" s="10" t="s">
        <v>70</v>
      </c>
      <c r="B23" s="10" t="s">
        <v>389</v>
      </c>
      <c r="C23" s="2"/>
      <c r="D23" s="2">
        <f t="shared" si="0"/>
        <v>2000000</v>
      </c>
      <c r="E23" s="2">
        <v>0</v>
      </c>
      <c r="F23" s="2">
        <v>150000</v>
      </c>
      <c r="G23" s="2">
        <v>1000000</v>
      </c>
      <c r="H23" s="2">
        <v>850000</v>
      </c>
      <c r="I23" s="2">
        <v>0</v>
      </c>
      <c r="J23" s="2" t="s">
        <v>42</v>
      </c>
    </row>
    <row r="24" spans="1:10" s="1" customFormat="1" ht="25.5">
      <c r="A24" s="10" t="s">
        <v>340</v>
      </c>
      <c r="B24" s="10" t="s">
        <v>341</v>
      </c>
      <c r="C24" s="2"/>
      <c r="D24" s="2">
        <f t="shared" si="0"/>
        <v>1500000</v>
      </c>
      <c r="E24" s="2">
        <v>0</v>
      </c>
      <c r="F24" s="2"/>
      <c r="G24" s="2"/>
      <c r="H24" s="2">
        <v>750000</v>
      </c>
      <c r="I24" s="2">
        <v>750000</v>
      </c>
      <c r="J24" s="2" t="s">
        <v>42</v>
      </c>
    </row>
    <row r="25" spans="1:10" s="1" customFormat="1" ht="25.5">
      <c r="A25" s="10" t="s">
        <v>342</v>
      </c>
      <c r="B25" s="10" t="s">
        <v>343</v>
      </c>
      <c r="C25" s="2"/>
      <c r="D25" s="2">
        <f t="shared" si="0"/>
        <v>3000000</v>
      </c>
      <c r="E25" s="2">
        <v>0</v>
      </c>
      <c r="F25" s="2"/>
      <c r="G25" s="2"/>
      <c r="H25" s="2"/>
      <c r="I25" s="2">
        <v>3000000</v>
      </c>
      <c r="J25" s="2" t="s">
        <v>42</v>
      </c>
    </row>
    <row r="26" spans="1:10" s="1" customFormat="1" ht="12.75">
      <c r="A26" s="31"/>
      <c r="B26" s="31"/>
      <c r="C26" s="32"/>
      <c r="D26" s="3"/>
      <c r="E26" s="32"/>
      <c r="F26" s="32"/>
      <c r="G26" s="32"/>
      <c r="H26" s="32"/>
      <c r="I26" s="32"/>
      <c r="J26" s="32"/>
    </row>
    <row r="27" spans="1:10" s="1" customFormat="1" ht="25.5" customHeight="1">
      <c r="A27" s="87" t="s">
        <v>71</v>
      </c>
      <c r="B27" s="19" t="s">
        <v>72</v>
      </c>
      <c r="C27" s="22"/>
      <c r="D27" s="23">
        <f t="shared" si="0"/>
        <v>2825658</v>
      </c>
      <c r="E27" s="23">
        <f>SUM(E30:E45)</f>
        <v>145658</v>
      </c>
      <c r="F27" s="23">
        <f>SUM(F30:F45)</f>
        <v>500000</v>
      </c>
      <c r="G27" s="23">
        <f>SUM(G30:G45)</f>
        <v>220000</v>
      </c>
      <c r="H27" s="23">
        <f>SUM(H30:H45)</f>
        <v>525000</v>
      </c>
      <c r="I27" s="23">
        <f>SUM(I30:I45)</f>
        <v>1435000</v>
      </c>
      <c r="J27" s="98"/>
    </row>
    <row r="28" spans="1:10" s="1" customFormat="1" ht="12.75" customHeight="1">
      <c r="A28" s="88"/>
      <c r="B28" s="86" t="s">
        <v>318</v>
      </c>
      <c r="C28" s="34" t="s">
        <v>80</v>
      </c>
      <c r="D28" s="2">
        <f aca="true" t="shared" si="4" ref="D28:I28">D27-D29</f>
        <v>2140000</v>
      </c>
      <c r="E28" s="2">
        <f t="shared" si="4"/>
        <v>0</v>
      </c>
      <c r="F28" s="2">
        <f t="shared" si="4"/>
        <v>0</v>
      </c>
      <c r="G28" s="2">
        <f t="shared" si="4"/>
        <v>210000</v>
      </c>
      <c r="H28" s="2">
        <f t="shared" si="4"/>
        <v>510000</v>
      </c>
      <c r="I28" s="2">
        <f t="shared" si="4"/>
        <v>1420000</v>
      </c>
      <c r="J28" s="66"/>
    </row>
    <row r="29" spans="1:10" s="1" customFormat="1" ht="12.75" customHeight="1">
      <c r="A29" s="71"/>
      <c r="B29" s="90"/>
      <c r="C29" s="34" t="s">
        <v>42</v>
      </c>
      <c r="D29" s="2">
        <f>SUM(E29:I29)</f>
        <v>685658</v>
      </c>
      <c r="E29" s="2">
        <f>E36+E38+E42+E40+E45</f>
        <v>145658</v>
      </c>
      <c r="F29" s="2">
        <f>F36+F38+F42+F40+F45</f>
        <v>500000</v>
      </c>
      <c r="G29" s="2">
        <f>G36+G38+G42+G40+G45</f>
        <v>10000</v>
      </c>
      <c r="H29" s="2">
        <f>H36+H38+H42+H40+H45</f>
        <v>15000</v>
      </c>
      <c r="I29" s="2">
        <f>I36+I38+I42+I40+I45</f>
        <v>15000</v>
      </c>
      <c r="J29" s="67"/>
    </row>
    <row r="30" spans="1:10" s="1" customFormat="1" ht="38.25">
      <c r="A30" s="10" t="s">
        <v>73</v>
      </c>
      <c r="B30" s="12" t="s">
        <v>266</v>
      </c>
      <c r="C30" s="2"/>
      <c r="D30" s="2">
        <f t="shared" si="0"/>
        <v>390000</v>
      </c>
      <c r="E30" s="2">
        <v>0</v>
      </c>
      <c r="F30" s="2"/>
      <c r="G30" s="2"/>
      <c r="H30" s="2"/>
      <c r="I30" s="2">
        <v>390000</v>
      </c>
      <c r="J30" s="2" t="s">
        <v>42</v>
      </c>
    </row>
    <row r="31" spans="1:10" s="1" customFormat="1" ht="38.25">
      <c r="A31" s="10" t="s">
        <v>74</v>
      </c>
      <c r="B31" s="10" t="s">
        <v>267</v>
      </c>
      <c r="C31" s="2"/>
      <c r="D31" s="2">
        <f t="shared" si="0"/>
        <v>520000</v>
      </c>
      <c r="E31" s="2">
        <v>0</v>
      </c>
      <c r="F31" s="2">
        <v>0</v>
      </c>
      <c r="G31" s="2">
        <v>120000</v>
      </c>
      <c r="H31" s="2">
        <v>120000</v>
      </c>
      <c r="I31" s="2">
        <v>280000</v>
      </c>
      <c r="J31" s="2" t="s">
        <v>42</v>
      </c>
    </row>
    <row r="32" spans="1:10" s="1" customFormat="1" ht="38.25">
      <c r="A32" s="10" t="s">
        <v>76</v>
      </c>
      <c r="B32" s="10" t="s">
        <v>268</v>
      </c>
      <c r="C32" s="2"/>
      <c r="D32" s="2">
        <f t="shared" si="0"/>
        <v>390000</v>
      </c>
      <c r="E32" s="2">
        <v>0</v>
      </c>
      <c r="F32" s="2"/>
      <c r="G32" s="2"/>
      <c r="H32" s="2"/>
      <c r="I32" s="2">
        <v>390000</v>
      </c>
      <c r="J32" s="2" t="s">
        <v>42</v>
      </c>
    </row>
    <row r="33" spans="1:10" s="1" customFormat="1" ht="38.25">
      <c r="A33" s="10" t="s">
        <v>77</v>
      </c>
      <c r="B33" s="10" t="s">
        <v>269</v>
      </c>
      <c r="C33" s="2"/>
      <c r="D33" s="2">
        <f t="shared" si="0"/>
        <v>360000</v>
      </c>
      <c r="E33" s="2">
        <v>0</v>
      </c>
      <c r="F33" s="2"/>
      <c r="G33" s="2"/>
      <c r="H33" s="2"/>
      <c r="I33" s="2">
        <v>360000</v>
      </c>
      <c r="J33" s="2" t="s">
        <v>42</v>
      </c>
    </row>
    <row r="34" spans="1:10" s="1" customFormat="1" ht="38.25">
      <c r="A34" s="10" t="s">
        <v>79</v>
      </c>
      <c r="B34" s="10" t="s">
        <v>270</v>
      </c>
      <c r="C34" s="4"/>
      <c r="D34" s="4">
        <f t="shared" si="0"/>
        <v>390000</v>
      </c>
      <c r="E34" s="4">
        <v>0</v>
      </c>
      <c r="F34" s="4"/>
      <c r="G34" s="4"/>
      <c r="H34" s="4">
        <v>390000</v>
      </c>
      <c r="I34" s="4"/>
      <c r="J34" s="2" t="s">
        <v>42</v>
      </c>
    </row>
    <row r="35" spans="1:10" s="1" customFormat="1" ht="12.75">
      <c r="A35" s="89" t="s">
        <v>82</v>
      </c>
      <c r="B35" s="80" t="s">
        <v>344</v>
      </c>
      <c r="C35" s="4" t="s">
        <v>80</v>
      </c>
      <c r="D35" s="4"/>
      <c r="E35" s="4"/>
      <c r="F35" s="4"/>
      <c r="G35" s="4"/>
      <c r="H35" s="4"/>
      <c r="I35" s="4"/>
      <c r="J35" s="92" t="s">
        <v>42</v>
      </c>
    </row>
    <row r="36" spans="1:10" s="1" customFormat="1" ht="12.75">
      <c r="A36" s="90"/>
      <c r="B36" s="82"/>
      <c r="C36" s="6" t="s">
        <v>42</v>
      </c>
      <c r="D36" s="6">
        <f t="shared" si="0"/>
        <v>136000</v>
      </c>
      <c r="E36" s="6">
        <v>86000</v>
      </c>
      <c r="F36" s="6">
        <v>10000</v>
      </c>
      <c r="G36" s="6">
        <v>10000</v>
      </c>
      <c r="H36" s="6">
        <v>15000</v>
      </c>
      <c r="I36" s="6">
        <v>15000</v>
      </c>
      <c r="J36" s="93"/>
    </row>
    <row r="37" spans="1:10" s="1" customFormat="1" ht="18.75" customHeight="1">
      <c r="A37" s="89" t="s">
        <v>83</v>
      </c>
      <c r="B37" s="80" t="s">
        <v>351</v>
      </c>
      <c r="C37" s="4" t="s">
        <v>80</v>
      </c>
      <c r="D37" s="4"/>
      <c r="E37" s="4"/>
      <c r="F37" s="4"/>
      <c r="G37" s="4"/>
      <c r="H37" s="4"/>
      <c r="I37" s="4"/>
      <c r="J37" s="92" t="s">
        <v>42</v>
      </c>
    </row>
    <row r="38" spans="1:10" s="1" customFormat="1" ht="19.5" customHeight="1">
      <c r="A38" s="90"/>
      <c r="B38" s="82"/>
      <c r="C38" s="15" t="s">
        <v>42</v>
      </c>
      <c r="D38" s="15">
        <f t="shared" si="0"/>
        <v>129658</v>
      </c>
      <c r="E38" s="15">
        <v>59658</v>
      </c>
      <c r="F38" s="15">
        <v>70000</v>
      </c>
      <c r="G38" s="15"/>
      <c r="H38" s="15"/>
      <c r="I38" s="15"/>
      <c r="J38" s="93"/>
    </row>
    <row r="39" spans="1:10" s="1" customFormat="1" ht="25.5" customHeight="1">
      <c r="A39" s="89" t="s">
        <v>271</v>
      </c>
      <c r="B39" s="80" t="s">
        <v>78</v>
      </c>
      <c r="C39" s="4" t="s">
        <v>80</v>
      </c>
      <c r="D39" s="4"/>
      <c r="E39" s="4"/>
      <c r="F39" s="4"/>
      <c r="G39" s="4"/>
      <c r="H39" s="4"/>
      <c r="I39" s="4"/>
      <c r="J39" s="75" t="s">
        <v>42</v>
      </c>
    </row>
    <row r="40" spans="1:10" s="1" customFormat="1" ht="12.75">
      <c r="A40" s="90"/>
      <c r="B40" s="82"/>
      <c r="C40" s="6" t="s">
        <v>42</v>
      </c>
      <c r="D40" s="6">
        <f t="shared" si="0"/>
        <v>200000</v>
      </c>
      <c r="E40" s="6">
        <v>0</v>
      </c>
      <c r="F40" s="6">
        <v>200000</v>
      </c>
      <c r="G40" s="6"/>
      <c r="H40" s="6"/>
      <c r="I40" s="6"/>
      <c r="J40" s="91"/>
    </row>
    <row r="41" spans="1:10" s="1" customFormat="1" ht="27" customHeight="1">
      <c r="A41" s="89" t="s">
        <v>272</v>
      </c>
      <c r="B41" s="80" t="s">
        <v>81</v>
      </c>
      <c r="C41" s="4" t="s">
        <v>80</v>
      </c>
      <c r="D41" s="4"/>
      <c r="E41" s="4"/>
      <c r="F41" s="4"/>
      <c r="G41" s="4"/>
      <c r="H41" s="4"/>
      <c r="I41" s="4"/>
      <c r="J41" s="75" t="s">
        <v>42</v>
      </c>
    </row>
    <row r="42" spans="1:10" s="1" customFormat="1" ht="12.75">
      <c r="A42" s="90"/>
      <c r="B42" s="82"/>
      <c r="C42" s="15" t="s">
        <v>42</v>
      </c>
      <c r="D42" s="15">
        <f t="shared" si="0"/>
        <v>150000</v>
      </c>
      <c r="E42" s="15">
        <v>0</v>
      </c>
      <c r="F42" s="15">
        <v>150000</v>
      </c>
      <c r="G42" s="15"/>
      <c r="H42" s="15"/>
      <c r="I42" s="15"/>
      <c r="J42" s="91"/>
    </row>
    <row r="43" spans="1:10" s="1" customFormat="1" ht="38.25">
      <c r="A43" s="10" t="s">
        <v>273</v>
      </c>
      <c r="B43" s="11" t="s">
        <v>345</v>
      </c>
      <c r="C43" s="6"/>
      <c r="D43" s="6">
        <f t="shared" si="0"/>
        <v>90000</v>
      </c>
      <c r="E43" s="6">
        <v>0</v>
      </c>
      <c r="F43" s="6">
        <v>0</v>
      </c>
      <c r="G43" s="6">
        <v>90000</v>
      </c>
      <c r="H43" s="6"/>
      <c r="I43" s="6"/>
      <c r="J43" s="34" t="s">
        <v>42</v>
      </c>
    </row>
    <row r="44" spans="1:10" s="1" customFormat="1" ht="20.25" customHeight="1">
      <c r="A44" s="94" t="s">
        <v>310</v>
      </c>
      <c r="B44" s="95" t="s">
        <v>274</v>
      </c>
      <c r="C44" s="4" t="s">
        <v>80</v>
      </c>
      <c r="D44" s="4"/>
      <c r="E44" s="4">
        <v>0</v>
      </c>
      <c r="F44" s="4"/>
      <c r="G44" s="4"/>
      <c r="H44" s="4"/>
      <c r="I44" s="4"/>
      <c r="J44" s="96" t="s">
        <v>42</v>
      </c>
    </row>
    <row r="45" spans="1:10" s="1" customFormat="1" ht="18" customHeight="1">
      <c r="A45" s="94"/>
      <c r="B45" s="95"/>
      <c r="C45" s="15" t="s">
        <v>42</v>
      </c>
      <c r="D45" s="15">
        <f t="shared" si="0"/>
        <v>70000</v>
      </c>
      <c r="E45" s="15">
        <v>0</v>
      </c>
      <c r="F45" s="15">
        <v>70000</v>
      </c>
      <c r="G45" s="15"/>
      <c r="H45" s="15"/>
      <c r="I45" s="15"/>
      <c r="J45" s="96"/>
    </row>
    <row r="46" spans="1:10" s="1" customFormat="1" ht="12.75">
      <c r="A46" s="13"/>
      <c r="B46" s="13"/>
      <c r="C46" s="7" t="s">
        <v>322</v>
      </c>
      <c r="D46" s="7"/>
      <c r="E46" s="7"/>
      <c r="F46" s="7"/>
      <c r="G46" s="7"/>
      <c r="H46" s="7"/>
      <c r="I46" s="7"/>
      <c r="J46" s="7"/>
    </row>
    <row r="47" spans="1:10" s="1" customFormat="1" ht="12.75">
      <c r="A47" s="21" t="s">
        <v>84</v>
      </c>
      <c r="B47" s="21" t="s">
        <v>85</v>
      </c>
      <c r="C47" s="29"/>
      <c r="D47" s="29">
        <f t="shared" si="0"/>
        <v>324307</v>
      </c>
      <c r="E47" s="29">
        <f>SUM(E48:E50)</f>
        <v>15307</v>
      </c>
      <c r="F47" s="29">
        <f>SUM(F48:F50)</f>
        <v>0</v>
      </c>
      <c r="G47" s="29">
        <f>SUM(G48:G50)</f>
        <v>259000</v>
      </c>
      <c r="H47" s="29">
        <f>SUM(H48:H50)</f>
        <v>0</v>
      </c>
      <c r="I47" s="29">
        <f>SUM(I48:I50)</f>
        <v>50000</v>
      </c>
      <c r="J47" s="29"/>
    </row>
    <row r="48" spans="1:10" s="1" customFormat="1" ht="25.5">
      <c r="A48" s="10" t="s">
        <v>86</v>
      </c>
      <c r="B48" s="10" t="s">
        <v>87</v>
      </c>
      <c r="C48" s="2"/>
      <c r="D48" s="2">
        <f t="shared" si="0"/>
        <v>204000</v>
      </c>
      <c r="E48" s="2">
        <v>0</v>
      </c>
      <c r="F48" s="2">
        <v>0</v>
      </c>
      <c r="G48" s="2">
        <v>204000</v>
      </c>
      <c r="H48" s="2"/>
      <c r="I48" s="2"/>
      <c r="J48" s="2" t="s">
        <v>88</v>
      </c>
    </row>
    <row r="49" spans="1:10" s="1" customFormat="1" ht="12.75">
      <c r="A49" s="10" t="s">
        <v>346</v>
      </c>
      <c r="B49" s="10" t="s">
        <v>92</v>
      </c>
      <c r="C49" s="2"/>
      <c r="D49" s="2">
        <f t="shared" si="0"/>
        <v>70307</v>
      </c>
      <c r="E49" s="2">
        <v>15307</v>
      </c>
      <c r="F49" s="2">
        <v>0</v>
      </c>
      <c r="G49" s="2">
        <v>55000</v>
      </c>
      <c r="H49" s="2"/>
      <c r="I49" s="2"/>
      <c r="J49" s="2" t="s">
        <v>88</v>
      </c>
    </row>
    <row r="50" spans="1:10" s="1" customFormat="1" ht="25.5">
      <c r="A50" s="10" t="s">
        <v>91</v>
      </c>
      <c r="B50" s="10" t="s">
        <v>93</v>
      </c>
      <c r="C50" s="2"/>
      <c r="D50" s="2">
        <f t="shared" si="0"/>
        <v>50000</v>
      </c>
      <c r="E50" s="2">
        <v>0</v>
      </c>
      <c r="F50" s="2"/>
      <c r="G50" s="2"/>
      <c r="H50" s="2"/>
      <c r="I50" s="2">
        <v>50000</v>
      </c>
      <c r="J50" s="2" t="s">
        <v>88</v>
      </c>
    </row>
    <row r="51" spans="1:10" s="1" customFormat="1" ht="12.75">
      <c r="A51" s="14"/>
      <c r="B51" s="14"/>
      <c r="C51" s="3"/>
      <c r="D51" s="3"/>
      <c r="E51" s="3"/>
      <c r="F51" s="3"/>
      <c r="G51" s="3"/>
      <c r="H51" s="3"/>
      <c r="I51" s="3"/>
      <c r="J51" s="3"/>
    </row>
    <row r="52" spans="1:10" s="1" customFormat="1" ht="25.5">
      <c r="A52" s="87" t="s">
        <v>94</v>
      </c>
      <c r="B52" s="19" t="s">
        <v>95</v>
      </c>
      <c r="C52" s="22"/>
      <c r="D52" s="23">
        <f t="shared" si="0"/>
        <v>3857399</v>
      </c>
      <c r="E52" s="23">
        <f>SUM(E56:E60)</f>
        <v>97399</v>
      </c>
      <c r="F52" s="23">
        <f>SUM(F55:F60)</f>
        <v>2100000</v>
      </c>
      <c r="G52" s="23">
        <f>SUM(G55:G60)</f>
        <v>1160000</v>
      </c>
      <c r="H52" s="23">
        <f>SUM(H55:H60)</f>
        <v>500000</v>
      </c>
      <c r="I52" s="23">
        <f>SUM(I56:I60)</f>
        <v>0</v>
      </c>
      <c r="J52" s="98"/>
    </row>
    <row r="53" spans="1:10" s="1" customFormat="1" ht="12.75">
      <c r="A53" s="88"/>
      <c r="B53" s="88" t="s">
        <v>318</v>
      </c>
      <c r="C53" s="22" t="s">
        <v>80</v>
      </c>
      <c r="D53" s="23">
        <f aca="true" t="shared" si="5" ref="D53:I53">D52-D54</f>
        <v>3809118</v>
      </c>
      <c r="E53" s="23">
        <f t="shared" si="5"/>
        <v>49118</v>
      </c>
      <c r="F53" s="23">
        <f t="shared" si="5"/>
        <v>2100000</v>
      </c>
      <c r="G53" s="23">
        <f t="shared" si="5"/>
        <v>1160000</v>
      </c>
      <c r="H53" s="23">
        <f t="shared" si="5"/>
        <v>500000</v>
      </c>
      <c r="I53" s="23">
        <f t="shared" si="5"/>
        <v>0</v>
      </c>
      <c r="J53" s="66"/>
    </row>
    <row r="54" spans="1:10" s="1" customFormat="1" ht="12.75">
      <c r="A54" s="71"/>
      <c r="B54" s="71"/>
      <c r="C54" s="37" t="s">
        <v>158</v>
      </c>
      <c r="D54" s="24">
        <f aca="true" t="shared" si="6" ref="D54:I54">D56</f>
        <v>48281</v>
      </c>
      <c r="E54" s="24">
        <f t="shared" si="6"/>
        <v>48281</v>
      </c>
      <c r="F54" s="24">
        <f t="shared" si="6"/>
        <v>0</v>
      </c>
      <c r="G54" s="24">
        <f t="shared" si="6"/>
        <v>0</v>
      </c>
      <c r="H54" s="24">
        <f t="shared" si="6"/>
        <v>0</v>
      </c>
      <c r="I54" s="24">
        <f t="shared" si="6"/>
        <v>0</v>
      </c>
      <c r="J54" s="67"/>
    </row>
    <row r="55" spans="1:10" s="1" customFormat="1" ht="14.25" customHeight="1">
      <c r="A55" s="89" t="s">
        <v>96</v>
      </c>
      <c r="B55" s="81" t="s">
        <v>352</v>
      </c>
      <c r="C55" s="4" t="s">
        <v>80</v>
      </c>
      <c r="D55" s="4">
        <f>SUM(E55:I55)</f>
        <v>2190000</v>
      </c>
      <c r="E55" s="4">
        <v>0</v>
      </c>
      <c r="F55" s="4">
        <v>1800000</v>
      </c>
      <c r="G55" s="4">
        <v>390000</v>
      </c>
      <c r="H55" s="4"/>
      <c r="I55" s="16"/>
      <c r="J55" s="92" t="s">
        <v>42</v>
      </c>
    </row>
    <row r="56" spans="1:10" s="1" customFormat="1" ht="12.75">
      <c r="A56" s="90"/>
      <c r="B56" s="82"/>
      <c r="C56" s="38" t="s">
        <v>158</v>
      </c>
      <c r="D56" s="15">
        <f t="shared" si="0"/>
        <v>48281</v>
      </c>
      <c r="E56" s="15">
        <v>48281</v>
      </c>
      <c r="F56" s="15"/>
      <c r="G56" s="15"/>
      <c r="H56" s="15"/>
      <c r="I56" s="36"/>
      <c r="J56" s="93"/>
    </row>
    <row r="57" spans="1:10" s="1" customFormat="1" ht="12.75">
      <c r="A57" s="10" t="s">
        <v>97</v>
      </c>
      <c r="B57" s="10" t="s">
        <v>98</v>
      </c>
      <c r="C57" s="15"/>
      <c r="D57" s="15">
        <f t="shared" si="0"/>
        <v>100000</v>
      </c>
      <c r="E57" s="15">
        <v>0</v>
      </c>
      <c r="F57" s="15">
        <v>0</v>
      </c>
      <c r="G57" s="15">
        <v>100000</v>
      </c>
      <c r="H57" s="15"/>
      <c r="I57" s="15"/>
      <c r="J57" s="2" t="s">
        <v>42</v>
      </c>
    </row>
    <row r="58" spans="1:10" s="1" customFormat="1" ht="12.75">
      <c r="A58" s="10" t="s">
        <v>99</v>
      </c>
      <c r="B58" s="10" t="s">
        <v>103</v>
      </c>
      <c r="C58" s="2"/>
      <c r="D58" s="2">
        <f t="shared" si="0"/>
        <v>500000</v>
      </c>
      <c r="E58" s="2">
        <v>0</v>
      </c>
      <c r="F58" s="2">
        <v>0</v>
      </c>
      <c r="G58" s="2">
        <v>200000</v>
      </c>
      <c r="H58" s="2">
        <v>300000</v>
      </c>
      <c r="I58" s="2"/>
      <c r="J58" s="2" t="s">
        <v>42</v>
      </c>
    </row>
    <row r="59" spans="1:10" s="1" customFormat="1" ht="25.5">
      <c r="A59" s="10" t="s">
        <v>100</v>
      </c>
      <c r="B59" s="10" t="s">
        <v>391</v>
      </c>
      <c r="C59" s="2"/>
      <c r="D59" s="2">
        <f t="shared" si="0"/>
        <v>700000</v>
      </c>
      <c r="E59" s="2">
        <v>0</v>
      </c>
      <c r="F59" s="2">
        <v>300000</v>
      </c>
      <c r="G59" s="2">
        <v>200000</v>
      </c>
      <c r="H59" s="2">
        <v>200000</v>
      </c>
      <c r="I59" s="2"/>
      <c r="J59" s="2" t="s">
        <v>42</v>
      </c>
    </row>
    <row r="60" spans="1:10" s="1" customFormat="1" ht="12.75">
      <c r="A60" s="10" t="s">
        <v>102</v>
      </c>
      <c r="B60" s="10" t="s">
        <v>101</v>
      </c>
      <c r="C60" s="2"/>
      <c r="D60" s="2">
        <f t="shared" si="0"/>
        <v>319118</v>
      </c>
      <c r="E60" s="2">
        <v>49118</v>
      </c>
      <c r="F60" s="2">
        <v>0</v>
      </c>
      <c r="G60" s="2">
        <v>270000</v>
      </c>
      <c r="H60" s="2"/>
      <c r="I60" s="2"/>
      <c r="J60" s="2" t="s">
        <v>42</v>
      </c>
    </row>
    <row r="61" spans="1:10" s="1" customFormat="1" ht="12.75">
      <c r="A61" s="31"/>
      <c r="B61" s="31"/>
      <c r="C61" s="32"/>
      <c r="D61" s="3"/>
      <c r="E61" s="32"/>
      <c r="F61" s="32"/>
      <c r="G61" s="32"/>
      <c r="H61" s="32"/>
      <c r="I61" s="32"/>
      <c r="J61" s="32"/>
    </row>
    <row r="62" spans="1:10" s="1" customFormat="1" ht="25.5">
      <c r="A62" s="20" t="s">
        <v>104</v>
      </c>
      <c r="B62" s="20" t="s">
        <v>105</v>
      </c>
      <c r="C62" s="23"/>
      <c r="D62" s="23">
        <f t="shared" si="0"/>
        <v>3748057</v>
      </c>
      <c r="E62" s="23">
        <f>SUM(E63:E74)</f>
        <v>19557</v>
      </c>
      <c r="F62" s="23">
        <f>SUM(F63:F74)</f>
        <v>613500</v>
      </c>
      <c r="G62" s="23">
        <f>SUM(G63:G74)</f>
        <v>575000</v>
      </c>
      <c r="H62" s="23">
        <f>SUM(H63:H74)</f>
        <v>1440000</v>
      </c>
      <c r="I62" s="23">
        <f>SUM(I63:I74)</f>
        <v>1100000</v>
      </c>
      <c r="J62" s="23"/>
    </row>
    <row r="63" spans="1:10" s="1" customFormat="1" ht="25.5">
      <c r="A63" s="10" t="s">
        <v>106</v>
      </c>
      <c r="B63" s="10" t="s">
        <v>107</v>
      </c>
      <c r="C63" s="2"/>
      <c r="D63" s="2">
        <f t="shared" si="0"/>
        <v>1290000</v>
      </c>
      <c r="E63" s="2">
        <v>0</v>
      </c>
      <c r="F63" s="2"/>
      <c r="G63" s="2"/>
      <c r="H63" s="2">
        <v>790000</v>
      </c>
      <c r="I63" s="2">
        <v>500000</v>
      </c>
      <c r="J63" s="2" t="s">
        <v>42</v>
      </c>
    </row>
    <row r="64" spans="1:10" s="1" customFormat="1" ht="12.75">
      <c r="A64" s="10" t="s">
        <v>108</v>
      </c>
      <c r="B64" s="10" t="s">
        <v>109</v>
      </c>
      <c r="C64" s="2"/>
      <c r="D64" s="2">
        <f t="shared" si="0"/>
        <v>300000</v>
      </c>
      <c r="E64" s="2">
        <v>0</v>
      </c>
      <c r="F64" s="2"/>
      <c r="G64" s="2"/>
      <c r="H64" s="2"/>
      <c r="I64" s="2">
        <v>300000</v>
      </c>
      <c r="J64" s="2" t="s">
        <v>42</v>
      </c>
    </row>
    <row r="65" spans="1:10" s="1" customFormat="1" ht="25.5">
      <c r="A65" s="10" t="s">
        <v>110</v>
      </c>
      <c r="B65" s="10" t="s">
        <v>275</v>
      </c>
      <c r="C65" s="2"/>
      <c r="D65" s="2">
        <f t="shared" si="0"/>
        <v>120000</v>
      </c>
      <c r="E65" s="2">
        <v>0</v>
      </c>
      <c r="F65" s="2">
        <v>0</v>
      </c>
      <c r="G65" s="2">
        <v>120000</v>
      </c>
      <c r="H65" s="2"/>
      <c r="I65" s="2"/>
      <c r="J65" s="2" t="s">
        <v>42</v>
      </c>
    </row>
    <row r="66" spans="1:10" s="1" customFormat="1" ht="12.75">
      <c r="A66" s="10" t="s">
        <v>112</v>
      </c>
      <c r="B66" s="10" t="s">
        <v>276</v>
      </c>
      <c r="C66" s="2"/>
      <c r="D66" s="2"/>
      <c r="E66" s="2">
        <v>0</v>
      </c>
      <c r="F66" s="2"/>
      <c r="G66" s="2"/>
      <c r="H66" s="2">
        <v>100000</v>
      </c>
      <c r="I66" s="2"/>
      <c r="J66" s="2" t="s">
        <v>42</v>
      </c>
    </row>
    <row r="67" spans="1:10" s="1" customFormat="1" ht="12.75">
      <c r="A67" s="10" t="s">
        <v>114</v>
      </c>
      <c r="B67" s="10" t="s">
        <v>111</v>
      </c>
      <c r="C67" s="2"/>
      <c r="D67" s="2">
        <f t="shared" si="0"/>
        <v>550000</v>
      </c>
      <c r="E67" s="2">
        <v>0</v>
      </c>
      <c r="F67" s="2"/>
      <c r="G67" s="2"/>
      <c r="H67" s="2">
        <v>550000</v>
      </c>
      <c r="I67" s="2"/>
      <c r="J67" s="2" t="s">
        <v>42</v>
      </c>
    </row>
    <row r="68" spans="1:10" s="1" customFormat="1" ht="12.75">
      <c r="A68" s="10" t="s">
        <v>116</v>
      </c>
      <c r="B68" s="10" t="s">
        <v>113</v>
      </c>
      <c r="C68" s="2"/>
      <c r="D68" s="2">
        <f t="shared" si="0"/>
        <v>100000</v>
      </c>
      <c r="E68" s="2">
        <v>0</v>
      </c>
      <c r="F68" s="2"/>
      <c r="G68" s="2"/>
      <c r="H68" s="2"/>
      <c r="I68" s="2">
        <v>100000</v>
      </c>
      <c r="J68" s="2" t="s">
        <v>42</v>
      </c>
    </row>
    <row r="69" spans="1:10" s="1" customFormat="1" ht="25.5">
      <c r="A69" s="10" t="s">
        <v>118</v>
      </c>
      <c r="B69" s="10" t="s">
        <v>277</v>
      </c>
      <c r="C69" s="2"/>
      <c r="D69" s="2">
        <f t="shared" si="0"/>
        <v>184557</v>
      </c>
      <c r="E69" s="2">
        <v>19557</v>
      </c>
      <c r="F69" s="2">
        <v>0</v>
      </c>
      <c r="G69" s="2">
        <v>165000</v>
      </c>
      <c r="H69" s="2"/>
      <c r="I69" s="2"/>
      <c r="J69" s="2"/>
    </row>
    <row r="70" spans="1:10" s="1" customFormat="1" ht="12.75">
      <c r="A70" s="10" t="s">
        <v>119</v>
      </c>
      <c r="B70" s="10" t="s">
        <v>115</v>
      </c>
      <c r="C70" s="2"/>
      <c r="D70" s="2">
        <f t="shared" si="0"/>
        <v>890000</v>
      </c>
      <c r="E70" s="2">
        <v>0</v>
      </c>
      <c r="F70" s="2">
        <v>600000</v>
      </c>
      <c r="G70" s="2">
        <v>290000</v>
      </c>
      <c r="H70" s="2"/>
      <c r="I70" s="2"/>
      <c r="J70" s="2" t="s">
        <v>42</v>
      </c>
    </row>
    <row r="71" spans="1:10" s="1" customFormat="1" ht="12.75">
      <c r="A71" s="10" t="s">
        <v>120</v>
      </c>
      <c r="B71" s="10" t="s">
        <v>117</v>
      </c>
      <c r="C71" s="2"/>
      <c r="D71" s="2">
        <f t="shared" si="0"/>
        <v>200000</v>
      </c>
      <c r="E71" s="2">
        <v>0</v>
      </c>
      <c r="F71" s="2"/>
      <c r="G71" s="2"/>
      <c r="H71" s="2"/>
      <c r="I71" s="2">
        <v>200000</v>
      </c>
      <c r="J71" s="2" t="s">
        <v>42</v>
      </c>
    </row>
    <row r="72" spans="1:10" s="1" customFormat="1" ht="12.75">
      <c r="A72" s="10" t="s">
        <v>362</v>
      </c>
      <c r="B72" s="10" t="s">
        <v>363</v>
      </c>
      <c r="C72" s="2"/>
      <c r="D72" s="2">
        <f t="shared" si="0"/>
        <v>4500</v>
      </c>
      <c r="E72" s="2">
        <v>0</v>
      </c>
      <c r="F72" s="2">
        <v>4500</v>
      </c>
      <c r="G72" s="2"/>
      <c r="H72" s="2"/>
      <c r="I72" s="2"/>
      <c r="J72" s="2" t="s">
        <v>366</v>
      </c>
    </row>
    <row r="73" spans="1:10" s="1" customFormat="1" ht="12.75">
      <c r="A73" s="10" t="s">
        <v>364</v>
      </c>
      <c r="B73" s="10" t="s">
        <v>365</v>
      </c>
      <c r="C73" s="2"/>
      <c r="D73" s="2">
        <f t="shared" si="0"/>
        <v>4500</v>
      </c>
      <c r="E73" s="2">
        <v>0</v>
      </c>
      <c r="F73" s="2">
        <v>4500</v>
      </c>
      <c r="G73" s="2"/>
      <c r="H73" s="2"/>
      <c r="I73" s="2"/>
      <c r="J73" s="2" t="s">
        <v>367</v>
      </c>
    </row>
    <row r="74" spans="1:10" s="1" customFormat="1" ht="12.75">
      <c r="A74" s="10" t="s">
        <v>368</v>
      </c>
      <c r="B74" s="10" t="s">
        <v>369</v>
      </c>
      <c r="C74" s="2"/>
      <c r="D74" s="2">
        <f t="shared" si="0"/>
        <v>4500</v>
      </c>
      <c r="E74" s="2">
        <v>0</v>
      </c>
      <c r="F74" s="2">
        <v>4500</v>
      </c>
      <c r="G74" s="2"/>
      <c r="H74" s="2"/>
      <c r="I74" s="2"/>
      <c r="J74" s="2" t="s">
        <v>370</v>
      </c>
    </row>
    <row r="75" spans="1:10" s="1" customFormat="1" ht="12.75">
      <c r="A75" s="30"/>
      <c r="B75" s="39" t="s">
        <v>322</v>
      </c>
      <c r="C75" s="8"/>
      <c r="D75" s="8"/>
      <c r="E75" s="8"/>
      <c r="F75" s="8"/>
      <c r="G75" s="8"/>
      <c r="H75" s="8"/>
      <c r="I75" s="8"/>
      <c r="J75" s="8"/>
    </row>
    <row r="76" spans="1:10" s="1" customFormat="1" ht="25.5">
      <c r="A76" s="87" t="s">
        <v>121</v>
      </c>
      <c r="B76" s="19" t="s">
        <v>122</v>
      </c>
      <c r="C76" s="40"/>
      <c r="D76" s="29">
        <f t="shared" si="0"/>
        <v>2148000</v>
      </c>
      <c r="E76" s="29">
        <f>SUM(E79:E93)</f>
        <v>0</v>
      </c>
      <c r="F76" s="29">
        <f>SUM(F79:F93)</f>
        <v>209000</v>
      </c>
      <c r="G76" s="29">
        <f>SUM(G79:G93)</f>
        <v>474000</v>
      </c>
      <c r="H76" s="29">
        <f>SUM(H79:H93)</f>
        <v>699000</v>
      </c>
      <c r="I76" s="29">
        <f>SUM(I79:I93)</f>
        <v>766000</v>
      </c>
      <c r="J76" s="98"/>
    </row>
    <row r="77" spans="1:10" s="1" customFormat="1" ht="12.75">
      <c r="A77" s="88"/>
      <c r="B77" s="88" t="s">
        <v>318</v>
      </c>
      <c r="C77" s="40" t="s">
        <v>80</v>
      </c>
      <c r="D77" s="29">
        <f aca="true" t="shared" si="7" ref="D77:I77">D76-D78</f>
        <v>2148000</v>
      </c>
      <c r="E77" s="29">
        <f t="shared" si="7"/>
        <v>0</v>
      </c>
      <c r="F77" s="29">
        <f t="shared" si="7"/>
        <v>209000</v>
      </c>
      <c r="G77" s="29">
        <f t="shared" si="7"/>
        <v>474000</v>
      </c>
      <c r="H77" s="29">
        <f t="shared" si="7"/>
        <v>699000</v>
      </c>
      <c r="I77" s="29">
        <f t="shared" si="7"/>
        <v>766000</v>
      </c>
      <c r="J77" s="66"/>
    </row>
    <row r="78" spans="1:10" s="1" customFormat="1" ht="12.75">
      <c r="A78" s="71"/>
      <c r="B78" s="71"/>
      <c r="C78" s="41" t="s">
        <v>158</v>
      </c>
      <c r="D78" s="29">
        <f>SUM(E78:I78)</f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67"/>
    </row>
    <row r="79" spans="1:10" s="1" customFormat="1" ht="12.75">
      <c r="A79" s="10" t="s">
        <v>123</v>
      </c>
      <c r="B79" s="12" t="s">
        <v>124</v>
      </c>
      <c r="C79" s="2"/>
      <c r="D79" s="2">
        <f t="shared" si="0"/>
        <v>253000</v>
      </c>
      <c r="E79" s="2">
        <v>0</v>
      </c>
      <c r="F79" s="2">
        <v>25000</v>
      </c>
      <c r="G79" s="2">
        <v>228000</v>
      </c>
      <c r="H79" s="2"/>
      <c r="I79" s="2"/>
      <c r="J79" s="2" t="s">
        <v>42</v>
      </c>
    </row>
    <row r="80" spans="1:10" s="1" customFormat="1" ht="12.75">
      <c r="A80" s="10" t="s">
        <v>125</v>
      </c>
      <c r="B80" s="10" t="s">
        <v>126</v>
      </c>
      <c r="C80" s="2"/>
      <c r="D80" s="2">
        <f t="shared" si="0"/>
        <v>20000</v>
      </c>
      <c r="E80" s="2">
        <v>0</v>
      </c>
      <c r="F80" s="2">
        <v>0</v>
      </c>
      <c r="G80" s="2">
        <v>20000</v>
      </c>
      <c r="H80" s="2"/>
      <c r="I80" s="2"/>
      <c r="J80" s="2" t="s">
        <v>42</v>
      </c>
    </row>
    <row r="81" spans="1:10" s="1" customFormat="1" ht="25.5">
      <c r="A81" s="10" t="s">
        <v>127</v>
      </c>
      <c r="B81" s="10" t="s">
        <v>129</v>
      </c>
      <c r="C81" s="2"/>
      <c r="D81" s="2">
        <f t="shared" si="0"/>
        <v>108000</v>
      </c>
      <c r="E81" s="2">
        <v>0</v>
      </c>
      <c r="F81" s="2"/>
      <c r="G81" s="2"/>
      <c r="H81" s="2">
        <v>108000</v>
      </c>
      <c r="I81" s="2"/>
      <c r="J81" s="2" t="s">
        <v>42</v>
      </c>
    </row>
    <row r="82" spans="1:10" s="1" customFormat="1" ht="12.75">
      <c r="A82" s="10" t="s">
        <v>128</v>
      </c>
      <c r="B82" s="10" t="s">
        <v>131</v>
      </c>
      <c r="C82" s="2"/>
      <c r="D82" s="2">
        <f t="shared" si="0"/>
        <v>20000</v>
      </c>
      <c r="E82" s="2">
        <v>0</v>
      </c>
      <c r="F82" s="2"/>
      <c r="G82" s="2"/>
      <c r="H82" s="2"/>
      <c r="I82" s="2">
        <v>20000</v>
      </c>
      <c r="J82" s="2" t="s">
        <v>42</v>
      </c>
    </row>
    <row r="83" spans="1:10" s="1" customFormat="1" ht="12.75">
      <c r="A83" s="10" t="s">
        <v>130</v>
      </c>
      <c r="B83" s="10" t="s">
        <v>134</v>
      </c>
      <c r="C83" s="2"/>
      <c r="D83" s="2">
        <f t="shared" si="0"/>
        <v>8000</v>
      </c>
      <c r="E83" s="2">
        <v>0</v>
      </c>
      <c r="F83" s="2">
        <v>0</v>
      </c>
      <c r="G83" s="2">
        <v>8000</v>
      </c>
      <c r="H83" s="2"/>
      <c r="I83" s="2"/>
      <c r="J83" s="2" t="s">
        <v>42</v>
      </c>
    </row>
    <row r="84" spans="1:10" s="1" customFormat="1" ht="25.5">
      <c r="A84" s="10" t="s">
        <v>132</v>
      </c>
      <c r="B84" s="10" t="s">
        <v>137</v>
      </c>
      <c r="C84" s="2"/>
      <c r="D84" s="2">
        <f t="shared" si="0"/>
        <v>138000</v>
      </c>
      <c r="E84" s="2">
        <v>0</v>
      </c>
      <c r="F84" s="2">
        <v>0</v>
      </c>
      <c r="G84" s="2"/>
      <c r="H84" s="2">
        <v>138000</v>
      </c>
      <c r="I84" s="2"/>
      <c r="J84" s="2" t="s">
        <v>42</v>
      </c>
    </row>
    <row r="85" spans="1:10" s="1" customFormat="1" ht="12.75">
      <c r="A85" s="10" t="s">
        <v>133</v>
      </c>
      <c r="B85" s="10" t="s">
        <v>139</v>
      </c>
      <c r="C85" s="2"/>
      <c r="D85" s="2">
        <f aca="true" t="shared" si="8" ref="D85:D98">SUM(E85:I85)</f>
        <v>20000</v>
      </c>
      <c r="E85" s="2">
        <v>0</v>
      </c>
      <c r="F85" s="2"/>
      <c r="G85" s="2"/>
      <c r="H85" s="2">
        <v>20000</v>
      </c>
      <c r="I85" s="2"/>
      <c r="J85" s="2" t="s">
        <v>42</v>
      </c>
    </row>
    <row r="86" spans="1:10" s="1" customFormat="1" ht="12.75">
      <c r="A86" s="10" t="s">
        <v>135</v>
      </c>
      <c r="B86" s="10" t="s">
        <v>142</v>
      </c>
      <c r="C86" s="2"/>
      <c r="D86" s="2">
        <f t="shared" si="8"/>
        <v>458000</v>
      </c>
      <c r="E86" s="2">
        <v>0</v>
      </c>
      <c r="F86" s="2">
        <v>25000</v>
      </c>
      <c r="G86" s="2"/>
      <c r="H86" s="2">
        <v>433000</v>
      </c>
      <c r="I86" s="2"/>
      <c r="J86" s="2" t="s">
        <v>42</v>
      </c>
    </row>
    <row r="87" spans="1:10" s="1" customFormat="1" ht="12.75">
      <c r="A87" s="10" t="s">
        <v>136</v>
      </c>
      <c r="B87" s="10" t="s">
        <v>144</v>
      </c>
      <c r="C87" s="2"/>
      <c r="D87" s="2">
        <f t="shared" si="8"/>
        <v>368000</v>
      </c>
      <c r="E87" s="2">
        <v>0</v>
      </c>
      <c r="F87" s="2">
        <v>150000</v>
      </c>
      <c r="G87" s="2">
        <v>218000</v>
      </c>
      <c r="H87" s="2"/>
      <c r="I87" s="2"/>
      <c r="J87" s="2" t="s">
        <v>42</v>
      </c>
    </row>
    <row r="88" spans="1:10" s="1" customFormat="1" ht="12.75">
      <c r="A88" s="10" t="s">
        <v>138</v>
      </c>
      <c r="B88" s="10" t="s">
        <v>145</v>
      </c>
      <c r="C88" s="2"/>
      <c r="D88" s="2">
        <f t="shared" si="8"/>
        <v>20000</v>
      </c>
      <c r="E88" s="2">
        <v>0</v>
      </c>
      <c r="F88" s="2"/>
      <c r="G88" s="2"/>
      <c r="H88" s="2"/>
      <c r="I88" s="2">
        <v>20000</v>
      </c>
      <c r="J88" s="2" t="s">
        <v>42</v>
      </c>
    </row>
    <row r="89" spans="1:10" s="1" customFormat="1" ht="12.75">
      <c r="A89" s="10" t="s">
        <v>140</v>
      </c>
      <c r="B89" s="10" t="s">
        <v>146</v>
      </c>
      <c r="C89" s="2"/>
      <c r="D89" s="2">
        <f t="shared" si="8"/>
        <v>258000</v>
      </c>
      <c r="E89" s="2">
        <v>0</v>
      </c>
      <c r="F89" s="2"/>
      <c r="G89" s="2"/>
      <c r="H89" s="2"/>
      <c r="I89" s="2">
        <v>258000</v>
      </c>
      <c r="J89" s="2" t="s">
        <v>42</v>
      </c>
    </row>
    <row r="90" spans="1:10" s="1" customFormat="1" ht="12.75">
      <c r="A90" s="10" t="s">
        <v>141</v>
      </c>
      <c r="B90" s="10" t="s">
        <v>147</v>
      </c>
      <c r="C90" s="2"/>
      <c r="D90" s="2">
        <f t="shared" si="8"/>
        <v>20000</v>
      </c>
      <c r="E90" s="2">
        <v>0</v>
      </c>
      <c r="F90" s="2"/>
      <c r="G90" s="2"/>
      <c r="H90" s="2"/>
      <c r="I90" s="2">
        <v>20000</v>
      </c>
      <c r="J90" s="2" t="s">
        <v>42</v>
      </c>
    </row>
    <row r="91" spans="1:10" s="1" customFormat="1" ht="12.75">
      <c r="A91" s="10" t="s">
        <v>143</v>
      </c>
      <c r="B91" s="10" t="s">
        <v>148</v>
      </c>
      <c r="C91" s="2"/>
      <c r="D91" s="2">
        <f t="shared" si="8"/>
        <v>448000</v>
      </c>
      <c r="E91" s="2">
        <v>0</v>
      </c>
      <c r="F91" s="2"/>
      <c r="G91" s="2"/>
      <c r="H91" s="2"/>
      <c r="I91" s="2">
        <v>448000</v>
      </c>
      <c r="J91" s="2" t="s">
        <v>42</v>
      </c>
    </row>
    <row r="92" spans="1:10" s="1" customFormat="1" ht="12.75">
      <c r="A92" s="10" t="s">
        <v>356</v>
      </c>
      <c r="B92" s="10" t="s">
        <v>357</v>
      </c>
      <c r="C92" s="2"/>
      <c r="D92" s="2">
        <f t="shared" si="8"/>
        <v>4500</v>
      </c>
      <c r="E92" s="2">
        <v>0</v>
      </c>
      <c r="F92" s="2">
        <v>4500</v>
      </c>
      <c r="G92" s="2"/>
      <c r="H92" s="2"/>
      <c r="I92" s="2"/>
      <c r="J92" s="2" t="s">
        <v>358</v>
      </c>
    </row>
    <row r="93" spans="1:10" s="1" customFormat="1" ht="12.75">
      <c r="A93" s="10" t="s">
        <v>359</v>
      </c>
      <c r="B93" s="10" t="s">
        <v>360</v>
      </c>
      <c r="C93" s="2"/>
      <c r="D93" s="2">
        <f t="shared" si="8"/>
        <v>4500</v>
      </c>
      <c r="E93" s="2">
        <v>0</v>
      </c>
      <c r="F93" s="2">
        <v>4500</v>
      </c>
      <c r="G93" s="2"/>
      <c r="H93" s="2"/>
      <c r="I93" s="2"/>
      <c r="J93" s="2" t="s">
        <v>361</v>
      </c>
    </row>
    <row r="94" spans="1:10" s="1" customFormat="1" ht="12.75">
      <c r="A94" s="31"/>
      <c r="B94" s="31"/>
      <c r="C94" s="32"/>
      <c r="D94" s="6"/>
      <c r="E94" s="32"/>
      <c r="F94" s="32"/>
      <c r="G94" s="32"/>
      <c r="H94" s="32"/>
      <c r="I94" s="32"/>
      <c r="J94" s="32"/>
    </row>
    <row r="95" spans="1:10" s="1" customFormat="1" ht="12.75">
      <c r="A95" s="20" t="s">
        <v>149</v>
      </c>
      <c r="B95" s="20" t="s">
        <v>150</v>
      </c>
      <c r="C95" s="23"/>
      <c r="D95" s="23">
        <f t="shared" si="8"/>
        <v>150000</v>
      </c>
      <c r="E95" s="23">
        <f>SUM(E96:E96)</f>
        <v>0</v>
      </c>
      <c r="F95" s="23">
        <f>SUM(F96:F96)</f>
        <v>0</v>
      </c>
      <c r="G95" s="23">
        <f>SUM(G96:G96)</f>
        <v>0</v>
      </c>
      <c r="H95" s="23">
        <f>SUM(H96:H96)</f>
        <v>0</v>
      </c>
      <c r="I95" s="23">
        <f>SUM(I96:I96)</f>
        <v>150000</v>
      </c>
      <c r="J95" s="23"/>
    </row>
    <row r="96" spans="1:10" s="1" customFormat="1" ht="12.75">
      <c r="A96" s="10" t="s">
        <v>151</v>
      </c>
      <c r="B96" s="10" t="s">
        <v>278</v>
      </c>
      <c r="C96" s="2"/>
      <c r="D96" s="2">
        <f t="shared" si="8"/>
        <v>150000</v>
      </c>
      <c r="E96" s="2">
        <v>0</v>
      </c>
      <c r="F96" s="2"/>
      <c r="G96" s="2"/>
      <c r="H96" s="2"/>
      <c r="I96" s="2">
        <v>150000</v>
      </c>
      <c r="J96" s="2"/>
    </row>
    <row r="97" spans="1:10" s="1" customFormat="1" ht="12.75">
      <c r="A97" s="32"/>
      <c r="B97" s="31"/>
      <c r="C97" s="32"/>
      <c r="D97" s="2"/>
      <c r="E97" s="32"/>
      <c r="F97" s="32"/>
      <c r="G97" s="32"/>
      <c r="H97" s="32"/>
      <c r="I97" s="32"/>
      <c r="J97" s="32"/>
    </row>
    <row r="98" spans="1:10" s="72" customFormat="1" ht="25.5" customHeight="1">
      <c r="A98" s="70" t="s">
        <v>333</v>
      </c>
      <c r="B98" s="70" t="s">
        <v>334</v>
      </c>
      <c r="C98" s="23"/>
      <c r="D98" s="23">
        <f t="shared" si="8"/>
        <v>822178</v>
      </c>
      <c r="E98" s="23">
        <f>SUM(E101:E107)</f>
        <v>400278</v>
      </c>
      <c r="F98" s="23">
        <f>SUM(F101:F107)</f>
        <v>134900</v>
      </c>
      <c r="G98" s="23">
        <f>SUM(G101:G107)</f>
        <v>212000</v>
      </c>
      <c r="H98" s="23">
        <f>SUM(H101:H107)</f>
        <v>62000</v>
      </c>
      <c r="I98" s="23">
        <f>SUM(I101:I107)</f>
        <v>13000</v>
      </c>
      <c r="J98" s="75"/>
    </row>
    <row r="99" spans="1:10" s="1" customFormat="1" ht="25.5" customHeight="1">
      <c r="A99" s="70"/>
      <c r="B99" s="70"/>
      <c r="C99" s="23" t="s">
        <v>80</v>
      </c>
      <c r="D99" s="23">
        <f aca="true" t="shared" si="9" ref="D99:I99">D98-D100</f>
        <v>787293</v>
      </c>
      <c r="E99" s="23">
        <f t="shared" si="9"/>
        <v>390393</v>
      </c>
      <c r="F99" s="23">
        <f t="shared" si="9"/>
        <v>109900</v>
      </c>
      <c r="G99" s="23">
        <f t="shared" si="9"/>
        <v>212000</v>
      </c>
      <c r="H99" s="23">
        <f t="shared" si="9"/>
        <v>62000</v>
      </c>
      <c r="I99" s="23">
        <f t="shared" si="9"/>
        <v>13000</v>
      </c>
      <c r="J99" s="76"/>
    </row>
    <row r="100" spans="1:10" s="1" customFormat="1" ht="12.75">
      <c r="A100" s="70"/>
      <c r="B100" s="70"/>
      <c r="C100" s="23" t="s">
        <v>42</v>
      </c>
      <c r="D100" s="23">
        <f aca="true" t="shared" si="10" ref="D100:D110">SUM(E100:I100)</f>
        <v>34885</v>
      </c>
      <c r="E100" s="23">
        <f>E104</f>
        <v>9885</v>
      </c>
      <c r="F100" s="23">
        <f>F104</f>
        <v>25000</v>
      </c>
      <c r="G100" s="23">
        <f>G104</f>
        <v>0</v>
      </c>
      <c r="H100" s="23">
        <f>H104</f>
        <v>0</v>
      </c>
      <c r="I100" s="23">
        <f>I104</f>
        <v>0</v>
      </c>
      <c r="J100" s="91"/>
    </row>
    <row r="101" spans="1:10" s="1" customFormat="1" ht="59.25" customHeight="1">
      <c r="A101" s="10" t="s">
        <v>338</v>
      </c>
      <c r="B101" s="10" t="s">
        <v>353</v>
      </c>
      <c r="C101" s="2"/>
      <c r="D101" s="2">
        <f t="shared" si="10"/>
        <v>455393</v>
      </c>
      <c r="E101" s="2">
        <v>375393</v>
      </c>
      <c r="F101" s="2">
        <v>80000</v>
      </c>
      <c r="G101" s="2"/>
      <c r="H101" s="2"/>
      <c r="I101" s="2"/>
      <c r="J101" s="2" t="s">
        <v>43</v>
      </c>
    </row>
    <row r="102" spans="1:10" s="1" customFormat="1" ht="25.5">
      <c r="A102" s="10" t="s">
        <v>335</v>
      </c>
      <c r="B102" s="10" t="s">
        <v>90</v>
      </c>
      <c r="C102" s="4"/>
      <c r="D102" s="4">
        <f t="shared" si="10"/>
        <v>250000</v>
      </c>
      <c r="E102" s="4">
        <v>0</v>
      </c>
      <c r="F102" s="4">
        <v>0</v>
      </c>
      <c r="G102" s="4">
        <v>200000</v>
      </c>
      <c r="H102" s="4">
        <v>50000</v>
      </c>
      <c r="I102" s="4"/>
      <c r="J102" s="2" t="s">
        <v>88</v>
      </c>
    </row>
    <row r="103" spans="1:10" s="1" customFormat="1" ht="12.75">
      <c r="A103" s="89" t="s">
        <v>339</v>
      </c>
      <c r="B103" s="80" t="s">
        <v>75</v>
      </c>
      <c r="C103" s="4" t="s">
        <v>80</v>
      </c>
      <c r="D103" s="4">
        <f t="shared" si="10"/>
        <v>52000</v>
      </c>
      <c r="E103" s="4">
        <v>15000</v>
      </c>
      <c r="F103" s="4">
        <v>0</v>
      </c>
      <c r="G103" s="4">
        <v>12000</v>
      </c>
      <c r="H103" s="4">
        <v>12000</v>
      </c>
      <c r="I103" s="16">
        <v>13000</v>
      </c>
      <c r="J103" s="92" t="s">
        <v>42</v>
      </c>
    </row>
    <row r="104" spans="1:10" s="1" customFormat="1" ht="12.75">
      <c r="A104" s="90"/>
      <c r="B104" s="82"/>
      <c r="C104" s="15" t="s">
        <v>42</v>
      </c>
      <c r="D104" s="15">
        <f t="shared" si="10"/>
        <v>34885</v>
      </c>
      <c r="E104" s="15">
        <v>9885</v>
      </c>
      <c r="F104" s="15">
        <v>25000</v>
      </c>
      <c r="G104" s="15"/>
      <c r="H104" s="15"/>
      <c r="I104" s="36"/>
      <c r="J104" s="93"/>
    </row>
    <row r="105" spans="1:10" s="1" customFormat="1" ht="12.75">
      <c r="A105" s="2" t="s">
        <v>371</v>
      </c>
      <c r="B105" s="2" t="s">
        <v>372</v>
      </c>
      <c r="C105" s="15"/>
      <c r="D105" s="15">
        <f t="shared" si="10"/>
        <v>8900</v>
      </c>
      <c r="E105" s="15">
        <v>0</v>
      </c>
      <c r="F105" s="15">
        <v>8900</v>
      </c>
      <c r="G105" s="15"/>
      <c r="H105" s="15"/>
      <c r="I105" s="15"/>
      <c r="J105" s="2" t="s">
        <v>374</v>
      </c>
    </row>
    <row r="106" spans="1:10" s="1" customFormat="1" ht="12.75">
      <c r="A106" s="2" t="s">
        <v>373</v>
      </c>
      <c r="B106" s="2" t="s">
        <v>375</v>
      </c>
      <c r="C106" s="2"/>
      <c r="D106" s="2">
        <f t="shared" si="10"/>
        <v>6000</v>
      </c>
      <c r="E106" s="2">
        <v>0</v>
      </c>
      <c r="F106" s="2">
        <v>6000</v>
      </c>
      <c r="G106" s="2"/>
      <c r="H106" s="2"/>
      <c r="I106" s="2"/>
      <c r="J106" s="2" t="s">
        <v>376</v>
      </c>
    </row>
    <row r="107" spans="1:10" s="1" customFormat="1" ht="12.75">
      <c r="A107" s="2" t="s">
        <v>377</v>
      </c>
      <c r="B107" s="2" t="s">
        <v>378</v>
      </c>
      <c r="C107" s="2"/>
      <c r="D107" s="2">
        <f t="shared" si="10"/>
        <v>15000</v>
      </c>
      <c r="E107" s="2">
        <v>0</v>
      </c>
      <c r="F107" s="2">
        <v>15000</v>
      </c>
      <c r="G107" s="2"/>
      <c r="H107" s="2"/>
      <c r="I107" s="2"/>
      <c r="J107" s="2" t="s">
        <v>379</v>
      </c>
    </row>
    <row r="108" spans="1:10" s="1" customFormat="1" ht="12.75">
      <c r="A108" s="32"/>
      <c r="B108" s="32"/>
      <c r="C108" s="32"/>
      <c r="D108" s="2"/>
      <c r="E108" s="32"/>
      <c r="F108" s="32"/>
      <c r="G108" s="32"/>
      <c r="H108" s="32"/>
      <c r="I108" s="32"/>
      <c r="J108" s="32"/>
    </row>
    <row r="109" spans="1:10" s="1" customFormat="1" ht="25.5">
      <c r="A109" s="23" t="s">
        <v>392</v>
      </c>
      <c r="B109" s="23" t="s">
        <v>393</v>
      </c>
      <c r="C109" s="23"/>
      <c r="D109" s="2">
        <f t="shared" si="10"/>
        <v>25000</v>
      </c>
      <c r="E109" s="23"/>
      <c r="F109" s="23">
        <f>F110</f>
        <v>25000</v>
      </c>
      <c r="G109" s="23"/>
      <c r="H109" s="23"/>
      <c r="I109" s="23"/>
      <c r="J109" s="23"/>
    </row>
    <row r="110" spans="1:10" s="1" customFormat="1" ht="12.75">
      <c r="A110" s="2" t="s">
        <v>394</v>
      </c>
      <c r="B110" s="2" t="s">
        <v>395</v>
      </c>
      <c r="C110" s="2"/>
      <c r="D110" s="2">
        <f t="shared" si="10"/>
        <v>25000</v>
      </c>
      <c r="E110" s="2">
        <v>0</v>
      </c>
      <c r="F110" s="2">
        <v>25000</v>
      </c>
      <c r="G110" s="2"/>
      <c r="H110" s="2"/>
      <c r="I110" s="2"/>
      <c r="J110" s="2" t="s">
        <v>396</v>
      </c>
    </row>
  </sheetData>
  <mergeCells count="36">
    <mergeCell ref="A41:A42"/>
    <mergeCell ref="B41:B42"/>
    <mergeCell ref="J41:J42"/>
    <mergeCell ref="J39:J40"/>
    <mergeCell ref="B55:B56"/>
    <mergeCell ref="J55:J56"/>
    <mergeCell ref="A35:A36"/>
    <mergeCell ref="B35:B36"/>
    <mergeCell ref="J35:J36"/>
    <mergeCell ref="A37:A38"/>
    <mergeCell ref="B37:B38"/>
    <mergeCell ref="J37:J38"/>
    <mergeCell ref="A39:A40"/>
    <mergeCell ref="B39:B40"/>
    <mergeCell ref="A4:A7"/>
    <mergeCell ref="B5:B7"/>
    <mergeCell ref="J4:J7"/>
    <mergeCell ref="B28:B29"/>
    <mergeCell ref="A27:A29"/>
    <mergeCell ref="J27:J29"/>
    <mergeCell ref="B77:B78"/>
    <mergeCell ref="A76:A78"/>
    <mergeCell ref="J76:J78"/>
    <mergeCell ref="A44:A45"/>
    <mergeCell ref="B44:B45"/>
    <mergeCell ref="J44:J45"/>
    <mergeCell ref="B53:B54"/>
    <mergeCell ref="A52:A54"/>
    <mergeCell ref="J52:J54"/>
    <mergeCell ref="A55:A56"/>
    <mergeCell ref="J103:J104"/>
    <mergeCell ref="A98:A100"/>
    <mergeCell ref="B98:B100"/>
    <mergeCell ref="J98:J100"/>
    <mergeCell ref="A103:A104"/>
    <mergeCell ref="B103:B104"/>
  </mergeCells>
  <printOptions/>
  <pageMargins left="0.75" right="0.75" top="1" bottom="1" header="0.5" footer="0.5"/>
  <pageSetup firstPageNumber="4" useFirstPageNumber="1" horizontalDpi="600" verticalDpi="600" orientation="landscape" paperSize="9" scale="95" r:id="rId1"/>
  <headerFooter alignWithMargins="0">
    <oddHeader>&amp;CPlan  Inwestycji na lata 2004 - 2006</oddHeader>
    <oddFooter>&amp;R&amp;P</oddFooter>
  </headerFooter>
  <rowBreaks count="2" manualBreakCount="2">
    <brk id="20" max="255" man="1"/>
    <brk id="6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38.375" style="0" customWidth="1"/>
    <col min="3" max="3" width="12.875" style="0" customWidth="1"/>
    <col min="4" max="4" width="11.625" style="0" bestFit="1" customWidth="1"/>
    <col min="5" max="5" width="11.125" style="0" bestFit="1" customWidth="1"/>
    <col min="6" max="6" width="10.375" style="0" bestFit="1" customWidth="1"/>
    <col min="7" max="7" width="10.375" style="0" customWidth="1"/>
    <col min="8" max="8" width="10.375" style="0" bestFit="1" customWidth="1"/>
    <col min="9" max="9" width="11.625" style="0" bestFit="1" customWidth="1"/>
    <col min="10" max="10" width="9.25390625" style="0" bestFit="1" customWidth="1"/>
  </cols>
  <sheetData>
    <row r="1" spans="1:11" s="1" customFormat="1" ht="38.25">
      <c r="A1" s="42" t="s">
        <v>0</v>
      </c>
      <c r="B1" s="42" t="s">
        <v>388</v>
      </c>
      <c r="C1" s="42" t="s">
        <v>2</v>
      </c>
      <c r="D1" s="42" t="s">
        <v>3</v>
      </c>
      <c r="E1" s="42" t="s">
        <v>347</v>
      </c>
      <c r="F1" s="42" t="s">
        <v>4</v>
      </c>
      <c r="G1" s="42" t="s">
        <v>5</v>
      </c>
      <c r="H1" s="42" t="s">
        <v>348</v>
      </c>
      <c r="I1" s="42" t="s">
        <v>349</v>
      </c>
      <c r="J1" s="42" t="s">
        <v>6</v>
      </c>
      <c r="K1" s="1" t="s">
        <v>322</v>
      </c>
    </row>
    <row r="2" spans="1:10" s="1" customFormat="1" ht="12.75">
      <c r="A2" s="42">
        <v>1</v>
      </c>
      <c r="B2" s="43">
        <v>2</v>
      </c>
      <c r="C2" s="42">
        <v>3</v>
      </c>
      <c r="D2" s="42">
        <v>4</v>
      </c>
      <c r="E2" s="42">
        <v>5</v>
      </c>
      <c r="F2" s="42">
        <v>7</v>
      </c>
      <c r="G2" s="42"/>
      <c r="H2" s="42">
        <v>8</v>
      </c>
      <c r="I2" s="42">
        <v>9</v>
      </c>
      <c r="J2" s="42">
        <v>10</v>
      </c>
    </row>
    <row r="3" spans="1:10" s="1" customFormat="1" ht="12.75">
      <c r="A3" s="87" t="s">
        <v>7</v>
      </c>
      <c r="B3" s="19" t="s">
        <v>8</v>
      </c>
      <c r="C3" s="22"/>
      <c r="D3" s="23">
        <f aca="true" t="shared" si="0" ref="D3:I3">D6+D12+D22+D26</f>
        <v>19843195</v>
      </c>
      <c r="E3" s="23">
        <f t="shared" si="0"/>
        <v>2845466</v>
      </c>
      <c r="F3" s="23">
        <f t="shared" si="0"/>
        <v>650000</v>
      </c>
      <c r="G3" s="23">
        <f t="shared" si="0"/>
        <v>3296729</v>
      </c>
      <c r="H3" s="23">
        <f t="shared" si="0"/>
        <v>2020000</v>
      </c>
      <c r="I3" s="23">
        <f t="shared" si="0"/>
        <v>11031000</v>
      </c>
      <c r="J3" s="98"/>
    </row>
    <row r="4" spans="1:10" s="1" customFormat="1" ht="12.75">
      <c r="A4" s="88"/>
      <c r="B4" s="88" t="s">
        <v>319</v>
      </c>
      <c r="C4" s="22" t="s">
        <v>80</v>
      </c>
      <c r="D4" s="23">
        <f aca="true" t="shared" si="1" ref="D4:I4">D3-D5</f>
        <v>19843195</v>
      </c>
      <c r="E4" s="23">
        <f t="shared" si="1"/>
        <v>2845466</v>
      </c>
      <c r="F4" s="23">
        <f t="shared" si="1"/>
        <v>650000</v>
      </c>
      <c r="G4" s="23">
        <f t="shared" si="1"/>
        <v>3296729</v>
      </c>
      <c r="H4" s="23">
        <f t="shared" si="1"/>
        <v>2020000</v>
      </c>
      <c r="I4" s="23">
        <f t="shared" si="1"/>
        <v>11031000</v>
      </c>
      <c r="J4" s="66"/>
    </row>
    <row r="5" spans="1:10" s="1" customFormat="1" ht="12.75">
      <c r="A5" s="71"/>
      <c r="B5" s="71"/>
      <c r="C5" s="22" t="s">
        <v>15</v>
      </c>
      <c r="D5" s="23">
        <f aca="true" t="shared" si="2" ref="D5:I5">D14</f>
        <v>0</v>
      </c>
      <c r="E5" s="23">
        <f t="shared" si="2"/>
        <v>0</v>
      </c>
      <c r="F5" s="23">
        <f t="shared" si="2"/>
        <v>0</v>
      </c>
      <c r="G5" s="23">
        <f t="shared" si="2"/>
        <v>0</v>
      </c>
      <c r="H5" s="23">
        <f t="shared" si="2"/>
        <v>0</v>
      </c>
      <c r="I5" s="23">
        <f t="shared" si="2"/>
        <v>0</v>
      </c>
      <c r="J5" s="67"/>
    </row>
    <row r="6" spans="1:10" s="1" customFormat="1" ht="25.5">
      <c r="A6" s="20" t="s">
        <v>9</v>
      </c>
      <c r="B6" s="21" t="s">
        <v>10</v>
      </c>
      <c r="C6" s="23"/>
      <c r="D6" s="23">
        <f>SUM(E6:I6)</f>
        <v>12380289</v>
      </c>
      <c r="E6" s="23">
        <f>SUM(E7:E10)</f>
        <v>2143289</v>
      </c>
      <c r="F6" s="23">
        <f>SUM(F7:F10)</f>
        <v>300000</v>
      </c>
      <c r="G6" s="23">
        <f>SUM(G7:G10)</f>
        <v>1100000</v>
      </c>
      <c r="H6" s="23">
        <f>SUM(H7:H10)</f>
        <v>2000000</v>
      </c>
      <c r="I6" s="23">
        <f>SUM(I7:I10)</f>
        <v>6837000</v>
      </c>
      <c r="J6" s="23"/>
    </row>
    <row r="7" spans="1:10" s="1" customFormat="1" ht="12.75">
      <c r="A7" s="10" t="s">
        <v>11</v>
      </c>
      <c r="B7" s="10" t="s">
        <v>390</v>
      </c>
      <c r="C7" s="2"/>
      <c r="D7" s="2">
        <f>SUM(E7:I7)</f>
        <v>4443289</v>
      </c>
      <c r="E7" s="2">
        <v>2143289</v>
      </c>
      <c r="F7" s="2">
        <v>300000</v>
      </c>
      <c r="G7" s="2">
        <v>1000000</v>
      </c>
      <c r="H7" s="2">
        <v>1000000</v>
      </c>
      <c r="I7" s="2"/>
      <c r="J7" s="2" t="s">
        <v>12</v>
      </c>
    </row>
    <row r="8" spans="1:10" s="1" customFormat="1" ht="12.75">
      <c r="A8" s="10" t="s">
        <v>13</v>
      </c>
      <c r="B8" s="10" t="s">
        <v>14</v>
      </c>
      <c r="C8" s="2"/>
      <c r="D8" s="2">
        <f>SUM(E8:I8)</f>
        <v>4160000</v>
      </c>
      <c r="E8" s="2">
        <v>0</v>
      </c>
      <c r="F8" s="2">
        <v>0</v>
      </c>
      <c r="G8" s="2">
        <v>100000</v>
      </c>
      <c r="H8" s="2">
        <v>1000000</v>
      </c>
      <c r="I8" s="2">
        <v>3060000</v>
      </c>
      <c r="J8" s="2" t="s">
        <v>15</v>
      </c>
    </row>
    <row r="9" spans="1:10" s="1" customFormat="1" ht="25.5">
      <c r="A9" s="10" t="s">
        <v>16</v>
      </c>
      <c r="B9" s="10" t="s">
        <v>17</v>
      </c>
      <c r="C9" s="2"/>
      <c r="D9" s="2">
        <f>SUM(E9:I9)</f>
        <v>3537000</v>
      </c>
      <c r="E9" s="2">
        <v>0</v>
      </c>
      <c r="F9" s="2"/>
      <c r="G9" s="2"/>
      <c r="H9" s="2"/>
      <c r="I9" s="2">
        <v>3537000</v>
      </c>
      <c r="J9" s="2" t="s">
        <v>15</v>
      </c>
    </row>
    <row r="10" spans="1:10" s="1" customFormat="1" ht="12.75">
      <c r="A10" s="10" t="s">
        <v>18</v>
      </c>
      <c r="B10" s="10" t="s">
        <v>19</v>
      </c>
      <c r="C10" s="2"/>
      <c r="D10" s="2">
        <f>SUM(E10:I10)</f>
        <v>240000</v>
      </c>
      <c r="E10" s="2">
        <v>0</v>
      </c>
      <c r="F10" s="2"/>
      <c r="G10" s="2"/>
      <c r="H10" s="2"/>
      <c r="I10" s="2">
        <v>240000</v>
      </c>
      <c r="J10" s="2" t="s">
        <v>15</v>
      </c>
    </row>
    <row r="11" spans="1:10" s="1" customFormat="1" ht="12.75">
      <c r="A11" s="31"/>
      <c r="B11" s="31"/>
      <c r="C11" s="32"/>
      <c r="D11" s="2"/>
      <c r="E11" s="32"/>
      <c r="F11" s="32"/>
      <c r="G11" s="32"/>
      <c r="H11" s="32"/>
      <c r="I11" s="32"/>
      <c r="J11" s="32"/>
    </row>
    <row r="12" spans="1:10" s="1" customFormat="1" ht="12.75">
      <c r="A12" s="87" t="s">
        <v>20</v>
      </c>
      <c r="B12" s="19" t="s">
        <v>21</v>
      </c>
      <c r="C12" s="22"/>
      <c r="D12" s="23">
        <f>SUM(E12:I12)</f>
        <v>3122906</v>
      </c>
      <c r="E12" s="23">
        <f>SUM(E15:E20)</f>
        <v>8906</v>
      </c>
      <c r="F12" s="23">
        <f>SUM(F15:F20)</f>
        <v>0</v>
      </c>
      <c r="G12" s="23">
        <f>SUM(G15:G20)</f>
        <v>420000</v>
      </c>
      <c r="H12" s="23">
        <f>SUM(H15:H20)</f>
        <v>20000</v>
      </c>
      <c r="I12" s="23">
        <f>SUM(I15:I20)</f>
        <v>2674000</v>
      </c>
      <c r="J12" s="98"/>
    </row>
    <row r="13" spans="1:10" s="1" customFormat="1" ht="12.75">
      <c r="A13" s="88"/>
      <c r="B13" s="88" t="s">
        <v>318</v>
      </c>
      <c r="C13" s="22" t="s">
        <v>80</v>
      </c>
      <c r="D13" s="23">
        <f aca="true" t="shared" si="3" ref="D13:I13">D12-D14</f>
        <v>3122906</v>
      </c>
      <c r="E13" s="23">
        <f t="shared" si="3"/>
        <v>8906</v>
      </c>
      <c r="F13" s="23">
        <f t="shared" si="3"/>
        <v>0</v>
      </c>
      <c r="G13" s="23">
        <f t="shared" si="3"/>
        <v>420000</v>
      </c>
      <c r="H13" s="23">
        <f t="shared" si="3"/>
        <v>20000</v>
      </c>
      <c r="I13" s="23">
        <f t="shared" si="3"/>
        <v>2674000</v>
      </c>
      <c r="J13" s="66"/>
    </row>
    <row r="14" spans="1:10" s="1" customFormat="1" ht="12.75">
      <c r="A14" s="71"/>
      <c r="B14" s="71"/>
      <c r="C14" s="22" t="s">
        <v>15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67"/>
    </row>
    <row r="15" spans="1:10" s="1" customFormat="1" ht="25.5">
      <c r="A15" s="10" t="s">
        <v>22</v>
      </c>
      <c r="B15" s="12" t="s">
        <v>264</v>
      </c>
      <c r="C15" s="2"/>
      <c r="D15" s="2">
        <f>SUM(E15:I15)</f>
        <v>740000</v>
      </c>
      <c r="E15" s="2">
        <v>0</v>
      </c>
      <c r="F15" s="2"/>
      <c r="G15" s="2"/>
      <c r="H15" s="2">
        <v>20000</v>
      </c>
      <c r="I15" s="2">
        <v>720000</v>
      </c>
      <c r="J15" s="2" t="s">
        <v>15</v>
      </c>
    </row>
    <row r="16" spans="1:10" s="1" customFormat="1" ht="30.75" customHeight="1">
      <c r="A16" s="10" t="s">
        <v>23</v>
      </c>
      <c r="B16" s="10" t="s">
        <v>24</v>
      </c>
      <c r="C16" s="2"/>
      <c r="D16" s="2"/>
      <c r="E16" s="2">
        <v>0</v>
      </c>
      <c r="F16" s="2"/>
      <c r="G16" s="2"/>
      <c r="H16" s="2"/>
      <c r="I16" s="2">
        <v>300000</v>
      </c>
      <c r="J16" s="2" t="s">
        <v>15</v>
      </c>
    </row>
    <row r="17" spans="1:10" s="1" customFormat="1" ht="12.75">
      <c r="A17" s="10" t="s">
        <v>26</v>
      </c>
      <c r="B17" s="10" t="s">
        <v>25</v>
      </c>
      <c r="C17" s="2"/>
      <c r="D17" s="2">
        <f>SUM(E17:I17)</f>
        <v>584000</v>
      </c>
      <c r="E17" s="2">
        <v>0</v>
      </c>
      <c r="F17" s="2"/>
      <c r="G17" s="2"/>
      <c r="H17" s="2"/>
      <c r="I17" s="2">
        <v>584000</v>
      </c>
      <c r="J17" s="2" t="s">
        <v>15</v>
      </c>
    </row>
    <row r="18" spans="1:10" s="1" customFormat="1" ht="12.75">
      <c r="A18" s="10" t="s">
        <v>337</v>
      </c>
      <c r="B18" s="10" t="s">
        <v>28</v>
      </c>
      <c r="C18" s="2"/>
      <c r="D18" s="2">
        <f>SUM(E18:I18)</f>
        <v>535000</v>
      </c>
      <c r="E18" s="2">
        <v>0</v>
      </c>
      <c r="F18" s="2"/>
      <c r="G18" s="2"/>
      <c r="H18" s="2"/>
      <c r="I18" s="2">
        <v>535000</v>
      </c>
      <c r="J18" s="2" t="s">
        <v>15</v>
      </c>
    </row>
    <row r="19" spans="1:10" s="1" customFormat="1" ht="12.75">
      <c r="A19" s="10" t="s">
        <v>27</v>
      </c>
      <c r="B19" s="10" t="s">
        <v>30</v>
      </c>
      <c r="C19" s="2"/>
      <c r="D19" s="2">
        <f>SUM(E19:I19)</f>
        <v>535000</v>
      </c>
      <c r="E19" s="2">
        <v>0</v>
      </c>
      <c r="F19" s="2"/>
      <c r="G19" s="2"/>
      <c r="H19" s="2"/>
      <c r="I19" s="2">
        <v>535000</v>
      </c>
      <c r="J19" s="2" t="s">
        <v>15</v>
      </c>
    </row>
    <row r="20" spans="1:10" s="1" customFormat="1" ht="25.5">
      <c r="A20" s="10" t="s">
        <v>29</v>
      </c>
      <c r="B20" s="10" t="s">
        <v>31</v>
      </c>
      <c r="C20" s="2"/>
      <c r="D20" s="2">
        <f>SUM(E20:I20)</f>
        <v>428906</v>
      </c>
      <c r="E20" s="2">
        <v>8906</v>
      </c>
      <c r="F20" s="2">
        <v>0</v>
      </c>
      <c r="G20" s="2">
        <v>420000</v>
      </c>
      <c r="H20" s="2"/>
      <c r="I20" s="2"/>
      <c r="J20" s="2" t="s">
        <v>32</v>
      </c>
    </row>
    <row r="21" spans="1:10" s="1" customFormat="1" ht="12.75">
      <c r="A21" s="30"/>
      <c r="B21" s="30"/>
      <c r="C21" s="8"/>
      <c r="D21" s="8"/>
      <c r="E21" s="8"/>
      <c r="F21" s="8"/>
      <c r="G21" s="8"/>
      <c r="H21" s="8"/>
      <c r="I21" s="8"/>
      <c r="J21" s="8"/>
    </row>
    <row r="22" spans="1:10" s="1" customFormat="1" ht="12.75">
      <c r="A22" s="20" t="s">
        <v>33</v>
      </c>
      <c r="B22" s="20" t="s">
        <v>34</v>
      </c>
      <c r="C22" s="23"/>
      <c r="D22" s="23">
        <f>SUM(E22:I22)</f>
        <v>1520000</v>
      </c>
      <c r="E22" s="23">
        <f>SUM(E23:E24)</f>
        <v>0</v>
      </c>
      <c r="F22" s="23">
        <f>SUM(F23:F24)</f>
        <v>0</v>
      </c>
      <c r="G22" s="23">
        <f>SUM(G23:G24)</f>
        <v>0</v>
      </c>
      <c r="H22" s="23">
        <f>SUM(H23:H24)</f>
        <v>0</v>
      </c>
      <c r="I22" s="23">
        <f>SUM(I23:I24)</f>
        <v>1520000</v>
      </c>
      <c r="J22" s="23"/>
    </row>
    <row r="23" spans="1:10" s="1" customFormat="1" ht="12.75">
      <c r="A23" s="10" t="s">
        <v>35</v>
      </c>
      <c r="B23" s="10" t="s">
        <v>36</v>
      </c>
      <c r="C23" s="2"/>
      <c r="D23" s="2">
        <f>SUM(E23:I23)</f>
        <v>860000</v>
      </c>
      <c r="E23" s="2">
        <v>0</v>
      </c>
      <c r="F23" s="2"/>
      <c r="G23" s="2"/>
      <c r="H23" s="2"/>
      <c r="I23" s="2">
        <v>860000</v>
      </c>
      <c r="J23" s="2" t="s">
        <v>15</v>
      </c>
    </row>
    <row r="24" spans="1:10" s="1" customFormat="1" ht="12.75">
      <c r="A24" s="10" t="s">
        <v>37</v>
      </c>
      <c r="B24" s="10" t="s">
        <v>38</v>
      </c>
      <c r="C24" s="2"/>
      <c r="D24" s="2">
        <f>SUM(E24:I24)</f>
        <v>660000</v>
      </c>
      <c r="E24" s="2">
        <v>0</v>
      </c>
      <c r="F24" s="2"/>
      <c r="G24" s="2"/>
      <c r="H24" s="2"/>
      <c r="I24" s="2">
        <v>660000</v>
      </c>
      <c r="J24" s="2" t="s">
        <v>15</v>
      </c>
    </row>
    <row r="25" spans="1:10" s="1" customFormat="1" ht="12.75">
      <c r="A25" s="31"/>
      <c r="B25" s="31"/>
      <c r="C25" s="32" t="s">
        <v>322</v>
      </c>
      <c r="D25" s="3"/>
      <c r="E25" s="2"/>
      <c r="F25" s="32"/>
      <c r="G25" s="32"/>
      <c r="H25" s="32"/>
      <c r="I25" s="32"/>
      <c r="J25" s="32"/>
    </row>
    <row r="26" spans="1:10" s="1" customFormat="1" ht="12.75">
      <c r="A26" s="20" t="s">
        <v>39</v>
      </c>
      <c r="B26" s="20" t="s">
        <v>40</v>
      </c>
      <c r="C26" s="23"/>
      <c r="D26" s="23">
        <f>SUM(E26:I26)</f>
        <v>2820000</v>
      </c>
      <c r="E26" s="2">
        <f>SUM(E27:E27)</f>
        <v>693271</v>
      </c>
      <c r="F26" s="23">
        <f>SUM(F27:F27)</f>
        <v>350000</v>
      </c>
      <c r="G26" s="23">
        <f>SUM(G27:G27)</f>
        <v>1776729</v>
      </c>
      <c r="H26" s="23">
        <f>SUM(H27:H27)</f>
        <v>0</v>
      </c>
      <c r="I26" s="23">
        <f>SUM(I27:I27)</f>
        <v>0</v>
      </c>
      <c r="J26" s="23"/>
    </row>
    <row r="27" spans="1:10" s="1" customFormat="1" ht="25.5">
      <c r="A27" s="10" t="s">
        <v>41</v>
      </c>
      <c r="B27" s="10" t="s">
        <v>265</v>
      </c>
      <c r="C27" s="2"/>
      <c r="D27" s="2">
        <f>SUM(E27:I27)</f>
        <v>2820000</v>
      </c>
      <c r="E27" s="2">
        <v>693271</v>
      </c>
      <c r="F27" s="2">
        <v>350000</v>
      </c>
      <c r="G27" s="2">
        <v>1776729</v>
      </c>
      <c r="H27" s="2">
        <v>0</v>
      </c>
      <c r="I27" s="2"/>
      <c r="J27" s="2" t="s">
        <v>42</v>
      </c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</sheetData>
  <mergeCells count="6">
    <mergeCell ref="B4:B5"/>
    <mergeCell ref="A3:A5"/>
    <mergeCell ref="J3:J5"/>
    <mergeCell ref="B13:B14"/>
    <mergeCell ref="A12:A14"/>
    <mergeCell ref="J12:J14"/>
  </mergeCells>
  <printOptions/>
  <pageMargins left="0.75" right="0.75" top="1" bottom="1" header="0.5" footer="0.5"/>
  <pageSetup firstPageNumber="3" useFirstPageNumber="1" horizontalDpi="600" verticalDpi="600" orientation="landscape" paperSize="9" scale="95" r:id="rId1"/>
  <headerFooter alignWithMargins="0">
    <oddHeader>&amp;CPlan inwestycji na lata 2004 - 2006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JUKAR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zenek</dc:creator>
  <cp:keywords/>
  <dc:description/>
  <cp:lastModifiedBy>arkadiuszo</cp:lastModifiedBy>
  <cp:lastPrinted>2004-02-15T09:37:47Z</cp:lastPrinted>
  <dcterms:created xsi:type="dcterms:W3CDTF">2003-10-12T15:10:32Z</dcterms:created>
  <dcterms:modified xsi:type="dcterms:W3CDTF">2004-02-15T09:37:54Z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