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81" firstSheet="10" activeTab="13"/>
  </bookViews>
  <sheets>
    <sheet name="ZAŁ 1 D" sheetId="1" r:id="rId1"/>
    <sheet name="ZAŁ 2 D" sheetId="2" r:id="rId2"/>
    <sheet name="ZAŁ 3 W" sheetId="3" r:id="rId3"/>
    <sheet name="ZAŁ 4 WPI" sheetId="4" r:id="rId4"/>
    <sheet name="ZAŁ 5 PPU" sheetId="5" r:id="rId5"/>
    <sheet name="ZAŁ 6 PR" sheetId="6" r:id="rId6"/>
    <sheet name="ZAŁ 7 DW AD RZ ZL" sheetId="7" r:id="rId7"/>
    <sheet name="ZAŁ 8 DW P ST" sheetId="8" r:id="rId8"/>
    <sheet name="ZAŁ 9 PW ZAKŁ BUD" sheetId="9" r:id="rId9"/>
    <sheet name="ZAŁ 10 DOT PRZED" sheetId="10" r:id="rId10"/>
    <sheet name="ZAŁ 11 DOT POD" sheetId="11" r:id="rId11"/>
    <sheet name="ZAŁ 12 DOT CEL" sheetId="12" r:id="rId12"/>
    <sheet name="ZAŁ 13 PW GFOŚiGW" sheetId="13" r:id="rId13"/>
    <sheet name="ZAŁ 14 PROG DŁUGU" sheetId="14" r:id="rId14"/>
  </sheets>
  <externalReferences>
    <externalReference r:id="rId17"/>
  </externalReferences>
  <definedNames>
    <definedName name="_xlnm.Print_Area" localSheetId="4">'ZAŁ 5 PPU'!$A$2:$Q$40</definedName>
  </definedNames>
  <calcPr fullCalcOnLoad="1"/>
</workbook>
</file>

<file path=xl/comments1.xml><?xml version="1.0" encoding="utf-8"?>
<comments xmlns="http://schemas.openxmlformats.org/spreadsheetml/2006/main">
  <authors>
    <author>Skarbnik Miasta Czeladź</author>
    <author>basiap</author>
  </authors>
  <commentList>
    <comment ref="C26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Ksero
Odplatność energia telefony</t>
        </r>
      </text>
    </comment>
    <comment ref="C27" authorId="1">
      <text>
        <r>
          <rPr>
            <b/>
            <sz val="8"/>
            <rFont val="Tahoma"/>
            <family val="0"/>
          </rPr>
          <t>basiap:</t>
        </r>
        <r>
          <rPr>
            <sz val="8"/>
            <rFont val="Tahoma"/>
            <family val="0"/>
          </rPr>
          <t xml:space="preserve">
prowizje od podatków,składek, za odprowadzenia dochodów do UW, za znaki skarbowe</t>
        </r>
      </text>
    </comment>
    <comment ref="C54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Wplywy z reklam</t>
        </r>
      </text>
    </comment>
    <comment ref="C66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Koszty postepoń sądowych wpłaty SRK</t>
        </r>
      </text>
    </comment>
    <comment ref="C71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Wpłaty za żywienie
Opłata stala</t>
        </r>
      </text>
    </comment>
    <comment ref="C50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Opłaty za wydanie decyzji, map</t>
        </r>
      </text>
    </comment>
    <comment ref="C53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Licencje za przewóz osób taxi</t>
        </r>
      </text>
    </comment>
  </commentList>
</comments>
</file>

<file path=xl/comments2.xml><?xml version="1.0" encoding="utf-8"?>
<comments xmlns="http://schemas.openxmlformats.org/spreadsheetml/2006/main">
  <authors>
    <author>Skarbnik Miasta Czeladź</author>
    <author>basiap</author>
  </authors>
  <commentList>
    <comment ref="D7" authorId="0">
      <text>
        <r>
          <rPr>
            <b/>
            <sz val="8"/>
            <rFont val="Tahoma"/>
            <family val="0"/>
          </rPr>
          <t>Skarbnik Miasta Czeladź:</t>
        </r>
        <r>
          <rPr>
            <sz val="8"/>
            <rFont val="Tahoma"/>
            <family val="0"/>
          </rPr>
          <t xml:space="preserve">
Ksero
Odplatność energia telefony</t>
        </r>
      </text>
    </comment>
    <comment ref="D8" authorId="1">
      <text>
        <r>
          <rPr>
            <b/>
            <sz val="8"/>
            <rFont val="Tahoma"/>
            <family val="0"/>
          </rPr>
          <t>basiap:</t>
        </r>
        <r>
          <rPr>
            <sz val="8"/>
            <rFont val="Tahoma"/>
            <family val="0"/>
          </rPr>
          <t xml:space="preserve">
prowizje od podatków,składek, za odprowadzenia dochodów do UW, za znaki skarbowe</t>
        </r>
      </text>
    </comment>
    <comment ref="D11" authorId="1">
      <text>
        <r>
          <rPr>
            <b/>
            <sz val="8"/>
            <rFont val="Tahoma"/>
            <family val="0"/>
          </rPr>
          <t>basiap:</t>
        </r>
        <r>
          <rPr>
            <sz val="8"/>
            <rFont val="Tahoma"/>
            <family val="0"/>
          </rPr>
          <t xml:space="preserve">
prowizje od podatków,składek, za odprowadzenia dochodów do UW, za znaki skarbowe</t>
        </r>
      </text>
    </comment>
    <comment ref="D13" authorId="1">
      <text>
        <r>
          <rPr>
            <b/>
            <sz val="8"/>
            <rFont val="Tahoma"/>
            <family val="0"/>
          </rPr>
          <t>basiap:</t>
        </r>
        <r>
          <rPr>
            <sz val="8"/>
            <rFont val="Tahoma"/>
            <family val="0"/>
          </rPr>
          <t xml:space="preserve">
prowizje od podatków,składek, za odprowadzenia dochodów do UW, za znaki skarbowe</t>
        </r>
      </text>
    </comment>
    <comment ref="D15" authorId="1">
      <text>
        <r>
          <rPr>
            <b/>
            <sz val="8"/>
            <rFont val="Tahoma"/>
            <family val="0"/>
          </rPr>
          <t>basiap:</t>
        </r>
        <r>
          <rPr>
            <sz val="8"/>
            <rFont val="Tahoma"/>
            <family val="0"/>
          </rPr>
          <t xml:space="preserve">
prowizje od podatków,składek, za odprowadzenia dochodów do UW, za znaki skarbowe</t>
        </r>
      </text>
    </comment>
  </commentList>
</comments>
</file>

<file path=xl/sharedStrings.xml><?xml version="1.0" encoding="utf-8"?>
<sst xmlns="http://schemas.openxmlformats.org/spreadsheetml/2006/main" count="909" uniqueCount="610">
  <si>
    <t xml:space="preserve">Załącznik nr 2 do uchwały budżetowej </t>
  </si>
  <si>
    <t>REKOMPENSATY UTRACONYCH DOCHODÓW</t>
  </si>
  <si>
    <t>ŚWIADCZENIA RODZINNE, ZALICZKA ALIMENTACYJNA ORAZ SKŁADKI NA UBEZPIECZENIA EMERYTALNE I RENTOWE Z UBEZPIECZENIA SPOŁECZNEGO</t>
  </si>
  <si>
    <t xml:space="preserve">NAZWA </t>
  </si>
  <si>
    <t>PRZYCHODY I ROZCHODY BUDŻETU MIASTA CZELADŹ NA 2007 ROK</t>
  </si>
  <si>
    <t>ROZCHODY OGÓŁEM</t>
  </si>
  <si>
    <t xml:space="preserve">Załącznik nr 7 do uchwały budżetowej </t>
  </si>
  <si>
    <t>OGÓŁEM</t>
  </si>
  <si>
    <t xml:space="preserve">DOCHODY I WYDATKI ZWIĄZANE Z REALIZACJĄ ZADAŃ WYKONYWANYCH NA PODSTAWIE POROZUMIEŃ (UMÓW) MIĘDZY JEDNOSTKAMI SAMORZĄDU TERYTORIALNEGO  W 2007 ROKU </t>
  </si>
  <si>
    <t>PLAN PRZYCHODÓW I WYDATKÓW ZAKŁADÓW BUDŻETOWYCH NA 2007 ROK</t>
  </si>
  <si>
    <t xml:space="preserve">ZAKŁADY BUDŻETOWE </t>
  </si>
  <si>
    <t>ZAKŁAD BUDYNKÓW KOMUNALNYCH</t>
  </si>
  <si>
    <t>Dochody z najmu i dzierżawy składników majątkowych Skarbu Państwa, jednostek samorządu terytorialnego lub innych jednostek zaliczanych do sektora finansów publicznych oraz innych umów o podobnym charakterze</t>
  </si>
  <si>
    <t>Grzywny, mandaty i inne kary pieniężne od osób fizycznych</t>
  </si>
  <si>
    <t>DOCHODY OD OSÓB PRAWNYCH , OD OSÓB FIZYCZNYCH I OD INNYCH JEDNOSTEK NIE POSIADAJĄCYCH OSOBOWOŚCI PRAWNEJ ORAZ WYDATKI ZWIĄZANE Z ICH POBOREM</t>
  </si>
  <si>
    <t>Wpłaty z tytułu odpłatnego nabycia prawa własności oraz prawa użytkowania wieczystego nieruchomości</t>
  </si>
  <si>
    <t>Wpływy z opłat za wydawanie zezwoleń na sprzedaż alkoholu</t>
  </si>
  <si>
    <t>Środki na dofinansowanie własnych inwestycji gmin (związków gmin), powiatów (związków powiatów), samorządów województw, pozyskane z innych źródeł</t>
  </si>
  <si>
    <t>dotacje
z budżetu</t>
  </si>
  <si>
    <t>ZAKŁAD INŻYNIERII KOMUNALNEJ</t>
  </si>
  <si>
    <t>dotacje inwestycyjne § 6210</t>
  </si>
  <si>
    <t>dotacje przedm dla zakł bud § 2650</t>
  </si>
  <si>
    <t>dotacje podmiotowe</t>
  </si>
  <si>
    <t>dotacje cel na zad własne pozostałe</t>
  </si>
  <si>
    <t>razem</t>
  </si>
  <si>
    <t>dotacje poz 2-4</t>
  </si>
  <si>
    <t>dotacje inwestycyjne  § 6210</t>
  </si>
  <si>
    <t>wydatki inwest § 6050 i 6060</t>
  </si>
  <si>
    <t>razem wydatki majątkowe</t>
  </si>
  <si>
    <t>Zakład Inżynierii Komunalnej</t>
  </si>
  <si>
    <t>Dotacja na utrzymanie dróg gminnych</t>
  </si>
  <si>
    <t>Dotacja na utrzymanie cmentarza komunalnego</t>
  </si>
  <si>
    <t>Zakład Budynków Komunalnych</t>
  </si>
  <si>
    <t>Dotacja na remonty, przeglądy, usuwanie awarii w szkołach</t>
  </si>
  <si>
    <t>Dotacja na remonty, przeglądy, usuwanie awarii w przedszkolach</t>
  </si>
  <si>
    <t>Dotacja na remonty, przeglądy, usuwanie awarii w gimnazjach</t>
  </si>
  <si>
    <t>Dotacja na oczyszczanie miasta</t>
  </si>
  <si>
    <t>Dotacja na oświetlenie miejskie</t>
  </si>
  <si>
    <t>Dotacja na usuwanie wód deszczowych i remonty kanalizacji deszczowej</t>
  </si>
  <si>
    <t>Dotacja na dopłaty do ceny wody</t>
  </si>
  <si>
    <t>01030</t>
  </si>
  <si>
    <t>PLANY ZAGOSPODAROWANIA PRZESTRZENNEGO</t>
  </si>
  <si>
    <t>PLANOWANE  WYDATKI BUDŻETU MIASTA CZELADŹ NA 2007 ROK OGÓŁEM</t>
  </si>
  <si>
    <t xml:space="preserve">WYDATKI ZWIĄZANE Z REALIZACJĄ PRZEZ GMINĘ ZADAŃ Z ZAKRESU ADMINISTRACJI RZĄDOWEJ </t>
  </si>
  <si>
    <t xml:space="preserve">WYDATKI ZWIĄZANE Z REALIZACJĄ PRZEZ GMINĘ ZADAŃ NA PODSTAWIE POROZUMIEŃ MIĘDZY JEDNOSTKAMI SAMORZADU TERYTORIALNEGO </t>
  </si>
  <si>
    <t>WYDATKI WŁASNE OGÓŁEM</t>
  </si>
  <si>
    <t>Wydatki własne budżetu miasta Czeladż  na  2007 r.</t>
  </si>
  <si>
    <t>WYDATKI BUDŻETU MIASTA CZELADŹ NA  2007 r.</t>
  </si>
  <si>
    <t>OGÓŁEM WYDATKI</t>
  </si>
  <si>
    <t>pozostałe wydatki bieżące</t>
  </si>
  <si>
    <t>OŚRODKI WSPARCIA</t>
  </si>
  <si>
    <t>DOCHODY REALIZOWANE PRZEZ JEDNOSTKI BUDŻETOWE - ŚWIETLICE, SZKOŁY, URZĄD</t>
  </si>
  <si>
    <t xml:space="preserve">Wpływy z usług - odpłatność za pobyt na zielonych szkołach     </t>
  </si>
  <si>
    <t xml:space="preserve">Wpływy z usług - odpłatność za wyjazd dzieci do Francji i na Ukrainę    </t>
  </si>
  <si>
    <t>Wpływy z usług - odpłatność za wyżywienie w świetlicach szkolnych</t>
  </si>
  <si>
    <t>DOCHODY REALIZOWANE PRZEZ JEDNOSTKI BUDŻETOWE - URZĄD</t>
  </si>
  <si>
    <t>DOCHODY REALIZOWANE PRZEZ JEDNOSTKI BUDŻETOWE - MOSiR</t>
  </si>
  <si>
    <t>DOTACJE Z WFOŚiGW NA DOFINANSOWANIE ZIELONYCH SZKÓŁ</t>
  </si>
  <si>
    <t>DOCHODY BUDŻETU MIASTA CZELADŹ NA  2007 r.</t>
  </si>
  <si>
    <t xml:space="preserve">DOCHODY WŁASNE </t>
  </si>
  <si>
    <t xml:space="preserve">PROGNOZOWANE DOCHODY WŁASNE BUDŻETU MIASTA CZELADŹ NA 2007 ROK </t>
  </si>
  <si>
    <t>WYDATKI</t>
  </si>
  <si>
    <t>PLANOWANE DOCHODY ZWIĄZANE Z REALIZACJĄ PRZEZ GMINĘ ZADAŃ ZLECONYCH, KTÓRE PODLEGAJĄ PRZEKAZANIU DO BUDZETU PAŃSTWA NA 2007 ROK</t>
  </si>
  <si>
    <t xml:space="preserve">ROZDZIAŁ </t>
  </si>
  <si>
    <t xml:space="preserve">Załącznik nr 3 do uchwały budżetowej </t>
  </si>
  <si>
    <t>BIBLIOTEKI</t>
  </si>
  <si>
    <t>URZĘDY WOJEWÓDZKIE</t>
  </si>
  <si>
    <t>Plan
na 2007 r.
(5+12)</t>
  </si>
  <si>
    <t>RAZEM</t>
  </si>
  <si>
    <t xml:space="preserve">Załącznik nr 9 do uchwały budżetowej </t>
  </si>
  <si>
    <t xml:space="preserve">Załącznik nr 10 do uchwały budżetowej </t>
  </si>
  <si>
    <t>DOTACJE PRZEDMIOTOWE NA 2007 ROK</t>
  </si>
  <si>
    <t xml:space="preserve">Załącznik nr 11 do uchwały budżetowej </t>
  </si>
  <si>
    <t xml:space="preserve">Załącznik nr 12 do uchwały budżetowej </t>
  </si>
  <si>
    <t>STAN ŚRODKÓW OBROTOWYCH NA KONIEC ROKU</t>
  </si>
  <si>
    <t>Dotacja na utrzymanie zieleni miejskiej</t>
  </si>
  <si>
    <t>§</t>
  </si>
  <si>
    <t>TRANSPORT I ŁĄCZNOŚĆ</t>
  </si>
  <si>
    <t>2320</t>
  </si>
  <si>
    <t xml:space="preserve">Dotacje celowe otrzymane z powiatu na zadania bieżące realizowane na podstawie porozumień /umów/ między jednostkami samorządu terytorialnego </t>
  </si>
  <si>
    <t>0970</t>
  </si>
  <si>
    <t>Wpływy z różnych dochodów</t>
  </si>
  <si>
    <t>GOSPODARKA MIESZKANIOWA</t>
  </si>
  <si>
    <t>0470</t>
  </si>
  <si>
    <t>Wpływy z opłat za zarząd, użytkowanie i użytkowanie wieczyste nieruchomości</t>
  </si>
  <si>
    <t>0750</t>
  </si>
  <si>
    <t>Pozostałe wydatki bieżące</t>
  </si>
  <si>
    <t xml:space="preserve">POMOC MATERIALNA DLA UCZNIÓW </t>
  </si>
  <si>
    <t>0760</t>
  </si>
  <si>
    <t>Wpływy z tytułu przekształcenia prawa użytkowania wieczystego przysługującego osobom fizycznym w prawo własności</t>
  </si>
  <si>
    <t>0770</t>
  </si>
  <si>
    <t>w złotych</t>
  </si>
  <si>
    <t>Lp.</t>
  </si>
  <si>
    <t>Treść</t>
  </si>
  <si>
    <t>Klasyfikacja
§</t>
  </si>
  <si>
    <t>Kwota
2007 r.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</si>
  <si>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</si>
  <si>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</si>
  <si>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</si>
  <si>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</si>
  <si>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</si>
  <si>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</si>
  <si>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</si>
  <si>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</si>
  <si>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</si>
  <si>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</si>
  <si>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</si>
  <si>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</si>
  <si>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</si>
  <si>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</si>
  <si>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</si>
  <si>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</si>
  <si>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</si>
  <si>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</si>
  <si>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</si>
  <si>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</si>
  <si>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</si>
  <si>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</si>
  <si>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</si>
  <si>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</si>
  <si>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</si>
  <si>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</si>
  <si>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</si>
  <si>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</si>
  <si>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</si>
  <si>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</si>
  <si>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</si>
  <si>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</si>
  <si>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</si>
  <si>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</si>
  <si>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§*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</si>
  <si>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</si>
  <si>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</si>
  <si>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</si>
  <si>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</si>
  <si>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</si>
  <si>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</si>
  <si>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</si>
  <si>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</si>
  <si>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t>Wydatki</t>
  </si>
  <si>
    <t>Rozliczenia
z budżetem
z tytułu wpłat nadwyżek środków za 2006 r.</t>
  </si>
  <si>
    <t>ogółem</t>
  </si>
  <si>
    <t>w tym: wpłata do budżetu</t>
  </si>
  <si>
    <t>§ 265</t>
  </si>
  <si>
    <t>na inwestycje</t>
  </si>
  <si>
    <t>x</t>
  </si>
  <si>
    <t>§**</t>
  </si>
  <si>
    <t>Nazwa jednostki
 otrzymującej dotację</t>
  </si>
  <si>
    <t>Zakres</t>
  </si>
  <si>
    <t>Ogółem kwota dotacji</t>
  </si>
  <si>
    <t>Nazwa instytucji</t>
  </si>
  <si>
    <t>Kwota dotacji</t>
  </si>
  <si>
    <t>Dotacje celowe na zadania własne gminy realizowane przez podmioty należące
i nienależące do sektora finansów publicznych w 2007 r.</t>
  </si>
  <si>
    <t>Nazwa zadania</t>
  </si>
  <si>
    <t>Plan na 2007 r.</t>
  </si>
  <si>
    <t>Stan środków obrotowych na początek roku</t>
  </si>
  <si>
    <t>Przychody</t>
  </si>
  <si>
    <t>Stan środków obrotowych na koniec roku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</si>
  <si>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</si>
  <si>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</si>
  <si>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</si>
  <si>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</si>
  <si>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</si>
  <si>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</si>
  <si>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</si>
  <si>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</si>
  <si>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</si>
  <si>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</si>
  <si>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</si>
  <si>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</si>
  <si>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</si>
  <si>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</si>
  <si>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</si>
  <si>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</si>
  <si>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</si>
  <si>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</si>
  <si>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</si>
  <si>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</si>
  <si>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</si>
  <si>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</si>
  <si>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</si>
  <si>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</si>
  <si>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</si>
  <si>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</si>
  <si>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</si>
  <si>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</si>
  <si>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</si>
  <si>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</si>
  <si>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</si>
  <si>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</si>
  <si>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</si>
  <si>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</si>
  <si>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</si>
  <si>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</si>
  <si>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</si>
  <si>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</si>
  <si>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</si>
  <si>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</si>
  <si>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</si>
  <si>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</si>
  <si>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</si>
  <si>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</si>
  <si>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</si>
  <si>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</si>
  <si>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</si>
  <si>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</si>
  <si>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</si>
  <si>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</si>
  <si>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</si>
  <si>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0910</t>
  </si>
  <si>
    <t>Odsetki od nieterminowych wpłat z tytułu podatków i opłat</t>
  </si>
  <si>
    <t>DZIAŁALNOŚĆ USŁUGOWA</t>
  </si>
  <si>
    <t>0690</t>
  </si>
  <si>
    <t>Wpływy z różnych opłat</t>
  </si>
  <si>
    <t>ADMINISTRACJA PUBLICZNA</t>
  </si>
  <si>
    <t>0450</t>
  </si>
  <si>
    <t>Wpływy z opłaty administracyjnej za czynności urzędowe</t>
  </si>
  <si>
    <t>0490</t>
  </si>
  <si>
    <t>Dofinansowanie do zmiany sposobu ogrzewania dla osób prywatnych</t>
  </si>
  <si>
    <t>Wpływy z innych lokalnych opłat pobieranych przez jedn. Samorządu Terytorialnego na podstawie odrębnych ustaw</t>
  </si>
  <si>
    <t>0590</t>
  </si>
  <si>
    <t>Wpływy z opłat za koncesje i licencje</t>
  </si>
  <si>
    <t>0830</t>
  </si>
  <si>
    <t>Wpływy z usług</t>
  </si>
  <si>
    <t>BEZPIECZEŃSTWO PUBLICZNE I OCHRONA P/POŻ</t>
  </si>
  <si>
    <t>0570</t>
  </si>
  <si>
    <t>0350</t>
  </si>
  <si>
    <t>Podatek od działalności gospodarczej osób fizycznych, opłacany w formie karty podatkowej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</si>
  <si>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</si>
  <si>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</si>
  <si>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</si>
  <si>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</si>
  <si>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</si>
  <si>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</si>
  <si>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</si>
  <si>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</si>
  <si>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Odsetki od nieterminowych wpłat  z tytułu podatków i opłat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</si>
  <si>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</si>
  <si>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</si>
  <si>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</si>
  <si>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</si>
  <si>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</si>
  <si>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</si>
  <si>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0410</t>
  </si>
  <si>
    <t>Wpływy z opłaty skarbowej</t>
  </si>
  <si>
    <t>0480</t>
  </si>
  <si>
    <t>0010</t>
  </si>
  <si>
    <t>Podatek dochodowy od osób fizycznych</t>
  </si>
  <si>
    <t>0020</t>
  </si>
  <si>
    <t>Podatek dochodowy od osób prawnych</t>
  </si>
  <si>
    <t>RÓŻNE ROZLICZENIA</t>
  </si>
  <si>
    <t>0920</t>
  </si>
  <si>
    <t>Pozostałe odsetki</t>
  </si>
  <si>
    <t>OŚWIATA I WYCHOWANIE</t>
  </si>
  <si>
    <t>2310</t>
  </si>
  <si>
    <t>Dotacje celowe otrzymane z gminy na zadania bieżące realizowane na podstawie porozumień (umów) między jednostkami samorządu terytorialnego</t>
  </si>
  <si>
    <t>POMOC SPOŁECZNA</t>
  </si>
  <si>
    <t>EDUKACYJNA OPIEKA WYCHOWAWCZA</t>
  </si>
  <si>
    <t>GOSPODARKA KOMUNALNA I OCHRONA ŚRODOWISKA</t>
  </si>
  <si>
    <t>6298</t>
  </si>
  <si>
    <t>KULTURA I OCHRONA DZIEDZICTWA NARODOWEGO</t>
  </si>
  <si>
    <t>KULTURA FIZYCZNA I SPORT</t>
  </si>
  <si>
    <t>2920</t>
  </si>
  <si>
    <t>Subwencje ogólne z budżetu państwa</t>
  </si>
  <si>
    <t>2440</t>
  </si>
  <si>
    <t>Dotacje otrzymane z funduszy celowych na realizację zadań bieżących jednostek sektora finansów publicznych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</si>
  <si>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</si>
  <si>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</si>
  <si>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 xml:space="preserve">DOCHODY I WYDATKI ZWIĄZANE Z REALIZACJĄ ZADAŃ Z ZAKRESU ADMINISTRACJI RZĄDOWEJ I INNYCH ZADAŃ ZLECONYCH ODRĘBNYMI USTAWAMI W 2007 ROKU </t>
  </si>
  <si>
    <t xml:space="preserve">POMOC SPOŁECZNA </t>
  </si>
  <si>
    <t>2030</t>
  </si>
  <si>
    <t>Dotacje celowe otrzymane z budżetu państwa na realizację własnych zadań bieżących gmin (związków gmin)</t>
  </si>
  <si>
    <t xml:space="preserve">ŚRODKI Z FUNDUSZY CELOWYCH </t>
  </si>
  <si>
    <t>w  złotych</t>
  </si>
  <si>
    <t>Nazwa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</si>
  <si>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</si>
  <si>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</si>
  <si>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</si>
  <si>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</si>
  <si>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</si>
  <si>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</si>
  <si>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</si>
  <si>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</si>
  <si>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</si>
  <si>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ZIK</t>
  </si>
  <si>
    <t>MOPS</t>
  </si>
  <si>
    <t>MOSiR</t>
  </si>
  <si>
    <t xml:space="preserve">DZIAŁ </t>
  </si>
  <si>
    <t>010</t>
  </si>
  <si>
    <t>ROLNICTWO I ŁOWIECTWO</t>
  </si>
  <si>
    <t>01095</t>
  </si>
  <si>
    <t>POZOSTAŁA DZIAŁALNOŚĆ</t>
  </si>
  <si>
    <t>Zakup usług pozostałych</t>
  </si>
  <si>
    <t>LOKALNY TRANSPORT ZBIOROWY</t>
  </si>
  <si>
    <t>DROGI PUBLICZNE GMINNE</t>
  </si>
  <si>
    <t>GOSPODARKA GRUNTAMI I NIERUCHOMOŚCIAMI</t>
  </si>
  <si>
    <t>PRACE GEODEZYJNE I KARTOGRAFICZNE /NIEINWESTYCYJNE/</t>
  </si>
  <si>
    <t>CMENTARZE</t>
  </si>
  <si>
    <t>OCHOTNICZE STRAŻE POŻARNE</t>
  </si>
  <si>
    <t>OBRONA CYWILNA</t>
  </si>
  <si>
    <t>OBSŁUGA DŁUGU PUBLICZNEGO</t>
  </si>
  <si>
    <t>REZERWY OGÓLNE I CELOWE</t>
  </si>
  <si>
    <t>SZKOŁY PODSTAWOWE</t>
  </si>
  <si>
    <t>ODDZIAŁY PRZEDSZKOLNE W SZKOŁACH PODSTAWOWYCH</t>
  </si>
  <si>
    <t>GIMNAZJA</t>
  </si>
  <si>
    <t>OCHRONA ZDROWIA</t>
  </si>
  <si>
    <t>WIELOLETNI PLAN INWESTYCYJNY MIASTA CZELADŹ NA LATA  2007 - 2009</t>
  </si>
  <si>
    <t xml:space="preserve">Załącznik nr 4 do uchwały budżetowej </t>
  </si>
  <si>
    <t>Załacznik nr 5 do uchwały budzetowej</t>
  </si>
  <si>
    <t>Wydatki* na programy i projekty realizowane ze środków pochodzących z funduszy strukturalnych i Funduszu Spójności                    Załącznik nr 5 do uchwały budzetowej</t>
  </si>
  <si>
    <t>PLAN PRZYCHODÓW I WYDATKÓW GMINNEGO FUNDUSZU OCHRONY ŚRODOWISKA I GOSPODARKI WODNEJ MIASTA CZELADŹ NA 2007 ROK</t>
  </si>
  <si>
    <t xml:space="preserve">Załącznik nr 13 do uchwały budżetowej </t>
  </si>
  <si>
    <t>Załącznik nr 14 do uchwały budzetowej</t>
  </si>
  <si>
    <t>OŚRODKI POMOCY SPOŁECZNEJ</t>
  </si>
  <si>
    <t>POZOSTAŁE ZADANIA W ZAKRESIE OPIEKI SPOŁECZNEJ</t>
  </si>
  <si>
    <t>ŻŁOBKI</t>
  </si>
  <si>
    <t>Zakup materiałów i wyposażenia</t>
  </si>
  <si>
    <t>KOLONIE I OBOZY ORAZ INNE FORMY WYPOCZYNKU DZIECI I MŁODZIEŻY SZKOLNEJ, A TAKŻE SZKOLENIA MŁODZIEŻY</t>
  </si>
  <si>
    <t>OCZYSZCZANIE MIAST I WSI</t>
  </si>
  <si>
    <t>UTRZYMANIE ZIELENI W MIASTACH I GMINACH</t>
  </si>
  <si>
    <t>Remont Hali Widowiskowo-Sportowej</t>
  </si>
  <si>
    <t>ZBK</t>
  </si>
  <si>
    <t>MBP</t>
  </si>
  <si>
    <t>USŁUGI OPIEKUŃCZE I SPECJALISTYCZNE USŁUGI OPIEKUŃCZE</t>
  </si>
  <si>
    <t>ZASIŁKI I POMOC W NATURZE ORAZ SKŁADKI NA UBEZPIECZENIA EMERYTALNE I RENTOWE</t>
  </si>
  <si>
    <t>IZBY ROLNICZE</t>
  </si>
  <si>
    <t>ROZLICZENIA Z TYTUŁU PORĘCZEŃ I GWARANCJI UDZIELONYCH PRZEZ SKARB PAŃSTWA LUB JEDNOSTKĘ SAMORZĄDU TERYTORIALNEGO</t>
  </si>
  <si>
    <t>PRZYCHODY</t>
  </si>
  <si>
    <t>UDZIAŁY GMIN W PODATKACH STANOWIĄCYCH DOCHÓD BUDŻETU PAŃSTWA</t>
  </si>
  <si>
    <t>PRZEDSZKOLA</t>
  </si>
  <si>
    <t>ŚWIETLICE SZKOLNE</t>
  </si>
  <si>
    <t>POZOSTAŁE ZADANIA W ZAKRESIE KULTURY</t>
  </si>
  <si>
    <t>INSTYTUCJE KULTURY FIZYCZNEJ</t>
  </si>
  <si>
    <t>CZĘŚĆ OŚWIATOWA SUBWENCJI OGÓLNEJ DLA JEDNOSTEK SAMORZĄDU TERYTORIALNEGO</t>
  </si>
  <si>
    <t xml:space="preserve">USŁUGI OPIEKUŃCZE I SPECJALISTYCZNE USŁUGI OPIEKUŃCZE </t>
  </si>
  <si>
    <t>CZĘŚĆ RÓWNOWAŻĄCA  SUBWENCJI OGÓLNEJ DLA GMIN</t>
  </si>
  <si>
    <t>SUBWENCJE Z BUDŻETU PAŃSTWA</t>
  </si>
  <si>
    <t>ŚRODKI Z FUNDUSZY CELOWYCH</t>
  </si>
  <si>
    <t>DOTACJE CELOWE Z BUDZETU PAŃSTWA</t>
  </si>
  <si>
    <t>PRZYCHODY OGÓŁEM</t>
  </si>
  <si>
    <t>DOTACJE CELOWE Z BUDŻETU PAŃSTWA OGÓŁEM</t>
  </si>
  <si>
    <t>DOTACJE NA ZADANIA Z ZAKRESU ADMINISTRACJI RZĄDOWEJ ORAZ INNE ZLECONE USTAWAMI</t>
  </si>
  <si>
    <t>2680</t>
  </si>
  <si>
    <t>Rekompensaty utraconych dochodów w podatkach i opłatach lokalnych</t>
  </si>
  <si>
    <t>2910</t>
  </si>
  <si>
    <t>Wpływy ze zwrotów dotacji wykorzystanych niezgodnie z przeznaczeniem lub pobranych w nadmiernej wysokości</t>
  </si>
  <si>
    <t>KOMENDY POWIATOWE POLICJI</t>
  </si>
  <si>
    <t>DOWOŻENIE UCZNIÓW DO SZKÓŁ</t>
  </si>
  <si>
    <t>Dział</t>
  </si>
  <si>
    <t>Wyszczególnienie</t>
  </si>
  <si>
    <t>ZWALCZANIE NARKOMANII</t>
  </si>
  <si>
    <t>GOSPODARKA ŚCIEKOWA I OCHRONA WÓD</t>
  </si>
  <si>
    <t>I</t>
  </si>
  <si>
    <t>II</t>
  </si>
  <si>
    <t>III</t>
  </si>
  <si>
    <t>PROGNOZOWANE DOCHODY BUDŻETU MIASTA CZELADŹ NA 2007 ROK OGÓŁEM</t>
  </si>
  <si>
    <t>IV</t>
  </si>
  <si>
    <t>PROGNOZOWANE SUBWENCJE Z BUDŻETU PAŃSTWA</t>
  </si>
  <si>
    <t>PRZECIWDZIAŁANIE ALKOHOLIZMOWI</t>
  </si>
  <si>
    <t>STAN ŚRODKÓW OBROTOWYCH NA POCZĄTEK ROKU</t>
  </si>
  <si>
    <t>Dotacje podmiotowe w 2007 r.</t>
  </si>
  <si>
    <t>Miejska Biblioteka Publiczna</t>
  </si>
  <si>
    <t>Dotacja celowa na zadania realizowane na podstawie porozumień między jednostkami samorządu terytorialnego</t>
  </si>
  <si>
    <t>Dotacja celowa na zadania realizowane na podstawie porozumień z powiatem:                                                                                 1.dofinansowanie bieżącej działalności czeladzkiej filii Ośrodka Pomocy Dziecku i Rodzinie                                                            2.dofinansowanie prowadzenia Zespołu Konsultacyjnego w Czeladzi</t>
  </si>
  <si>
    <t>Dotacje na zadania zlecone do realizacji stowarzyszeniom                                                                                                                      1.Ochrona dóbr tradycji i kultury ( wydawnictwa związane z historią Czeladzi )                                                                                                                                                       2.Organizacja festiwali, wystaw, imprez kulturalnych, prowadzenie zespołów artystycznych                                                                3.Promowanie zespołów artystycznych</t>
  </si>
  <si>
    <t>Dotacja na dofinansowanie prac remontowych i konserwatorskich obiektów zabytkowych</t>
  </si>
  <si>
    <t>Dotacje na zadania zlecone do realizacji stowarzyszeniom                                                                                                                     1.Prowadzenie działalności sportowej wśród dzieci i młodzieży                                                                                                                       2. Prowadzenie drużyn młodzieżowych piłki nożnej                                                                                                                                           3. Organizacja rozgrywek koszykówki młodzieżowej</t>
  </si>
  <si>
    <t>Remont i modernizacja budynków użyteczności publicznej oraz remonty komunalnych budynków użytkowych</t>
  </si>
  <si>
    <t xml:space="preserve">Załącznik nr 1 do uchwały budżetowej </t>
  </si>
  <si>
    <t>I.</t>
  </si>
  <si>
    <t>II.</t>
  </si>
  <si>
    <t>III.</t>
  </si>
  <si>
    <t>IV.</t>
  </si>
  <si>
    <t>DOCHODY Z MAJĄTKU GMINY</t>
  </si>
  <si>
    <t>ODSETKI</t>
  </si>
  <si>
    <t>PLAN 2007</t>
  </si>
  <si>
    <t>NAZWA / ŹRÓDŁO</t>
  </si>
  <si>
    <t>OPŁATY ZA KORZYSTANIE Z CMENTARZA</t>
  </si>
  <si>
    <t>DOCHODY REALIZOWANE PRZEZ JEDNOSTKĘ BUDŻETOWĄ - URZĄD MIASTA</t>
  </si>
  <si>
    <t>PODATKI OD OSÓB FIZYCZNYCH</t>
  </si>
  <si>
    <t>PODATKI OD OSÓB PRAWNYCH</t>
  </si>
  <si>
    <t xml:space="preserve">OPŁATY STANOWIĄCE DOCHODY JEDNOSTEK SAMORZĄDU TERYTORIALNEGO </t>
  </si>
  <si>
    <t>ROZLICZENIA LAT UBIEGŁYCH</t>
  </si>
  <si>
    <t xml:space="preserve">DOCHODY Z NAJMU  </t>
  </si>
  <si>
    <t>DOCHODY Z OPŁAT W PLACÓWKACH OŚWIATY</t>
  </si>
  <si>
    <t>DOCHODY REALIZOWANE PRZEZ JEDNOSTKĘ BUDŻETOWĄ - SENIOR</t>
  </si>
  <si>
    <t>DOCHODY Z KAR PIENIĘŻNYCH I GRZYWIEN</t>
  </si>
  <si>
    <t>DOCHODY REALIZOWANE PRZEZ JEDNOSTKĘ BUDŻETOWĄ - MOPS</t>
  </si>
  <si>
    <t>DOTACJE</t>
  </si>
  <si>
    <t>zakupy inwestycyjne UMC</t>
  </si>
  <si>
    <t>SEKAP</t>
  </si>
  <si>
    <t xml:space="preserve">Załącznik nr 6 do uchwały budżetowej </t>
  </si>
  <si>
    <t xml:space="preserve">Załącznik nr 8 do uchwały budżetowej </t>
  </si>
  <si>
    <t>Ładne Miasto</t>
  </si>
  <si>
    <t>Stare Miasto</t>
  </si>
  <si>
    <t>Nazwa programu</t>
  </si>
  <si>
    <t>Nazwa przedsięwzięcia / nazwa zadania</t>
  </si>
  <si>
    <t>odpowiedzialny</t>
  </si>
  <si>
    <t xml:space="preserve">szacowany koszt inwestycji w ramach WPI (2007-2009)     </t>
  </si>
  <si>
    <t>Paragraf</t>
  </si>
  <si>
    <t>koszt zadania 2007</t>
  </si>
  <si>
    <t>udział własny</t>
  </si>
  <si>
    <t>środki  pozabudżetowe</t>
  </si>
  <si>
    <t>środki ZBK i ZIK</t>
  </si>
  <si>
    <t>koszty finansowe zadania 2007</t>
  </si>
  <si>
    <t>koszt zadania 2008</t>
  </si>
  <si>
    <t>Dotacje na zadania zlecone do realizacji stowarzyszeniom                                                                                                                  1.Organizacja imprez profilaktyczno - sportowych dla dzieci i młodzieży w ramach zagospodarowania wolnego czasu                                                                         2. Prowadzenie działań wspierających rodziny zagrożone problemem uzależnień                                                                                             3. Prowadzenie telefonu zaufania                                                                                                                                                                     4. Realizacja działań zapobiegających wykluczeniu społecznemu</t>
  </si>
  <si>
    <t>Wpływy z róznych dochodów</t>
  </si>
  <si>
    <t>koszt zadania 2009</t>
  </si>
  <si>
    <t>Przedsiębiorczość</t>
  </si>
  <si>
    <t>1.1.</t>
  </si>
  <si>
    <t>Brama Gospodarcza Śląska: infrastruktura WSE - wodociąg, kanalizacja i drogi wewnętrzne wraz z uzbrojeniem towarzyszącym</t>
  </si>
  <si>
    <t>UMC, ZIK</t>
  </si>
  <si>
    <t>1.2.</t>
  </si>
  <si>
    <t>Przebudowa infrastruktury i otoczenia terenów handlowych w centralnej części miasta: targowiska Auby oraz Grodziecka</t>
  </si>
  <si>
    <t>UMC</t>
  </si>
  <si>
    <t>1.3.</t>
  </si>
  <si>
    <t>Parkuj i jedź</t>
  </si>
  <si>
    <t>2.1.</t>
  </si>
  <si>
    <t>Obwodnica zachodnia - Czeladź - Katowice- do granic z Siemianowicami Śląskimi od DK 94 wraz z punktem przesiadkowym</t>
  </si>
  <si>
    <t>3.1.</t>
  </si>
  <si>
    <t>Kanalizacja i modernizacja wodociągów wraz z infrastrukturą towarzyszącą i zagospodarowaniem terenu w rejonie Starego Miasta</t>
  </si>
  <si>
    <t>etap 1: 2005-2007: ulice: Bytomska, Rynek, Rynkowa, Kościelna, Katowicka, Kacza, Walna, Ciasna, Grodziecka, Będzińska</t>
  </si>
  <si>
    <t>6218, 6219</t>
  </si>
  <si>
    <t>3.2.</t>
  </si>
  <si>
    <t>etap 2: 2008-2009: ulice: Podwalna, Pieńkowskiego, Związku Orła Białego</t>
  </si>
  <si>
    <t>3.3.</t>
  </si>
  <si>
    <t>Przebudowa układu komunikacyjnego ul. 1-go Maja, Szpitalna i Kombatantów - układ obwodowy Starego Miasta (zad. 1 i 2)</t>
  </si>
  <si>
    <t>3.4.</t>
  </si>
  <si>
    <t>Przedmieście Bytomskie</t>
  </si>
  <si>
    <t>dokumentacja infrastruktury ulic: Kilińskiego, Bytomska, Nadrzeczna</t>
  </si>
  <si>
    <t>SATURN</t>
  </si>
  <si>
    <t>4.1.</t>
  </si>
  <si>
    <t>Adaptacja budynków i zagospodarowanie terenów dawnej kopalni SATURN</t>
  </si>
  <si>
    <t>Infrastruktura</t>
  </si>
  <si>
    <t>5.1.</t>
  </si>
  <si>
    <t>Kanalizacja sanitarna i deszczowa w ul. Staszica od ul. Siemianowickiej do granic miasta</t>
  </si>
  <si>
    <t>Piaski Wschodnie - kanalizacja i wodociągi: Zamiejska, Promyka, Kopernika, ks. Skorupki, Rzemieślnicza, Matejki, Prusa, os. Dziekana, 3 Szyb, Batorego, Małobądzka (ul. Nowopogońska, pompownia wód deszczowych, kolektor tłoczny), ul. Betonowa oraz Białe Domy (w tym pompownia ścieków)</t>
  </si>
  <si>
    <t>dokumentacja infrastruktury Zamiejskiej, Promyka, Kopernika</t>
  </si>
  <si>
    <t>dokumentacja infrastruktury Prosta, Piaskowa, Daleka</t>
  </si>
  <si>
    <t>dokumentacja os. Dziekana, pompownia sanitarna, wód deszczowych, kolektory tłoczne do OS Centrum</t>
  </si>
  <si>
    <t>Piaski Zachodnie: przebudowa kanalizacji i wodciągów - rejon 3 Kwietnia - Kościuszki -ul.Kosciuszki, 3 Kwietnia, Sikorskiego, Mickiewicza</t>
  </si>
  <si>
    <t>5.2.</t>
  </si>
  <si>
    <t>Dolna Węgroda - kanalizacja i  wodociągi (ulice Katowicka, Reymonta, Strzelecka, Moniuszki, Łączna, Ślepa, Lotnicza, Nowa, Chopina, Powst. Styczniowego, Niecała, Borowa, Wojciechow-skiego, Poniatowskiego - stara zabudowa, Al. Róż, Astrów, Czarnomskiego, Piastowska, Wapienna, Polna, Zacisze</t>
  </si>
  <si>
    <t>dokumentacja techniczna infrastruktury dla ul. Katowicka, Reymonta, Zacisze + skrzyżowanie z ul. Dehnelów</t>
  </si>
  <si>
    <t>5.3.</t>
  </si>
  <si>
    <t>Górna Węgroda - kanalizacja i przebudowa wodociągów (ul. Żytnia, Reymonta od Staszica do Nowopogońskiej, ul. Górna, Cmentarna, Poprzeczna, Tulipanów, Katowicka od UM do ul. Nowopogońskiej)</t>
  </si>
  <si>
    <t>kanalizacja i wodociąg w ul. Cmentarnej</t>
  </si>
  <si>
    <t>5.4.</t>
  </si>
  <si>
    <t>kanalizacja ul. Katowickiej od kładki do ul. Nowopogońskiej (obejmuje układ przestrzenny Starówki)</t>
  </si>
  <si>
    <t>5.5.</t>
  </si>
  <si>
    <t>Budowa oczyszczalni ścieków z rurociągami tłocznymi</t>
  </si>
  <si>
    <t>5.6.</t>
  </si>
  <si>
    <t xml:space="preserve">Inne projekty z zakresu gospodarki komunalnej, w tym: m. In. rozbudowa i modernizacja układu drogowego w mieście oraz oświetlenie miasta. </t>
  </si>
  <si>
    <t>Oświetlenie ulic, Poniatowskiego, Wojciechowskiego; oświetlenie UM</t>
  </si>
  <si>
    <t>5.7.</t>
  </si>
  <si>
    <t>Oświetlenie parków: Park Kościuszki (Centralny)</t>
  </si>
  <si>
    <t>5.8.</t>
  </si>
  <si>
    <t>Wymiana opraw oświetleniowych w mieście</t>
  </si>
  <si>
    <t>5.9.</t>
  </si>
  <si>
    <t>Infrastruktura ulicy Grodzieckiej - dokumentacja</t>
  </si>
  <si>
    <t>5.10.</t>
  </si>
  <si>
    <t>Mieszkanie</t>
  </si>
  <si>
    <t>6.1.</t>
  </si>
  <si>
    <t>Rewitalizacja osiedla mieszkaniowego przy ulicy Kościuszki - 3 Kwietnia - modernizacja i wymiana infrastruktury w budynkach, likwidacja ogrzewania węglowego, zagospodarowanie terenu osiedla, odbudowa zniszczonych budynków, renowacja zabytkowych obiektów, ocieplenie stropów, stolarka itp.</t>
  </si>
  <si>
    <t>6.2.</t>
  </si>
  <si>
    <t>Rewitalizacja osiedla Nowotki</t>
  </si>
  <si>
    <t>Termomodernizacja -ul. Szpitalna 28 i 30</t>
  </si>
  <si>
    <t>6.3.</t>
  </si>
  <si>
    <t>Modernizacja budynków i mieszkań komunalnych oraz budowa mieszkań socjalnych</t>
  </si>
  <si>
    <t>Adaptacja budynku po Szpitalu Psychiatrycznym</t>
  </si>
  <si>
    <t>6.4.</t>
  </si>
  <si>
    <t>Budynek ul. Bytomska 33</t>
  </si>
  <si>
    <t>6.5.</t>
  </si>
  <si>
    <t>Nazwa inwestycji / programu</t>
  </si>
  <si>
    <t xml:space="preserve">szacowany koszt inwestycji w ramach WPI     </t>
  </si>
  <si>
    <t>Oświata i kultura</t>
  </si>
  <si>
    <t>7.1.</t>
  </si>
  <si>
    <t>Modernizacja placówek przedszkoli</t>
  </si>
  <si>
    <t>Modernizacja P1 (kuchnia)</t>
  </si>
  <si>
    <t>7.2.</t>
  </si>
  <si>
    <t>Termomodernizacja P5</t>
  </si>
  <si>
    <t>7.3.</t>
  </si>
  <si>
    <t>Termomodernizacja P7</t>
  </si>
  <si>
    <t>7.4.</t>
  </si>
  <si>
    <t>zakupy inwestycyjne przedszkoli</t>
  </si>
  <si>
    <t>przedszkola</t>
  </si>
  <si>
    <t>7.5.</t>
  </si>
  <si>
    <t>Modernizacja szkól podstawowych wraz z otoczeniem</t>
  </si>
  <si>
    <t>Modernizacja SP1 (otoczenie obiektów szkolnych - projekt budowlany dla SP1 i koncepcja dla terenów przyległych)</t>
  </si>
  <si>
    <t>7.6.</t>
  </si>
  <si>
    <t>7.7.</t>
  </si>
  <si>
    <t>Modernizacja SP7 (otoczenie)</t>
  </si>
  <si>
    <t>7.8.</t>
  </si>
  <si>
    <t>Modernizacja gimnazjów wraz z otoczeniem</t>
  </si>
  <si>
    <t>Termomodernizacja G3</t>
  </si>
  <si>
    <t>7.9.</t>
  </si>
  <si>
    <t>Placówki kultury i ośrodki dla młodzieży</t>
  </si>
  <si>
    <t>Młodzieżowe Centrum Europejskie - ul. 21 Listopada 10 - projekt budowlany</t>
  </si>
  <si>
    <t>7.10.</t>
  </si>
  <si>
    <t>Miejska Biblioteka Publiczna - centrala</t>
  </si>
  <si>
    <t>Rekreacja</t>
  </si>
  <si>
    <t>8.1.</t>
  </si>
  <si>
    <t>Modernizacja i wyposażanie obiektów sportowych</t>
  </si>
  <si>
    <t>8.2.</t>
  </si>
  <si>
    <t>zakupy inwestycyjne MOSiR</t>
  </si>
  <si>
    <t>8.3.</t>
  </si>
  <si>
    <t>Modernizacja obiektu Górnika Piaski</t>
  </si>
  <si>
    <t>Bezpieczeństwo</t>
  </si>
  <si>
    <t>9.1.</t>
  </si>
  <si>
    <t>Miejski Ośrodek Pomocy Społecznej</t>
  </si>
  <si>
    <t>Termomodernizacja MOPS</t>
  </si>
  <si>
    <t>9.2.</t>
  </si>
  <si>
    <t>MOPS - doposażenie i zakupy inwestycyjne</t>
  </si>
  <si>
    <t>Zakupy nieruchomości na cele projektów i programów</t>
  </si>
  <si>
    <t>UMC, TPG SATURN</t>
  </si>
  <si>
    <t>Piaski Wschodnie - kanalizacja 
i przebudową wodociągów: ul. Zamiejska, Promyka, Kopernika, ks. Skorupki, Rzemieślnicza, Matejki, Prusa, os. Dziekana, 3 Szyb, Batorego, Małobądzka (ul. Nowopogońska, pompownia wód deszczowych, kolektor tłoczny), ul. Betonowa oraz Białe Domy (w tym pompownia ścieków)</t>
  </si>
  <si>
    <t>5.11.</t>
  </si>
  <si>
    <t>Zakupy inwestycyjne ZIK</t>
  </si>
  <si>
    <t>koparka; lokalizator dymowy; urządzenie do akustycznej lokalizacji uzbrojenia w pasie drogowym</t>
  </si>
  <si>
    <t>Zakupy inwestycyjne ZBK</t>
  </si>
  <si>
    <t>Zakupy sprzętu komputerowego z oprogramowaniem</t>
  </si>
  <si>
    <t>Modernizacja SP3 (dokumentacja + remont dachu)</t>
  </si>
  <si>
    <t>alejki, ścieżki rowerowe, parki, tereny zielone, boiska pozaszkolne, place zabaw,  mała architektura; place i skwery; wiaty, znaki, barierki.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</si>
  <si>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</si>
  <si>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</si>
  <si>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</si>
  <si>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</si>
  <si>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</si>
  <si>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</si>
  <si>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</si>
  <si>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</si>
  <si>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</si>
  <si>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</si>
  <si>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</si>
  <si>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</si>
  <si>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</si>
  <si>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</si>
  <si>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</si>
  <si>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</si>
  <si>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</si>
  <si>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</si>
  <si>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</si>
  <si>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</si>
  <si>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Zintegrowany Program Operacyjny Rozwoju Regionalnego</t>
  </si>
  <si>
    <t>Priorytet:</t>
  </si>
  <si>
    <t>Rozwój lokalny</t>
  </si>
  <si>
    <t>Działanie:</t>
  </si>
  <si>
    <t>Zdegradowane obszary miejskie, poprzemysłowe i powojskowe (działanie 3.3.)</t>
  </si>
  <si>
    <t>Nazwa projektu:</t>
  </si>
  <si>
    <t>Rewitalizacja czeladzkiej średniowiecznej Starówki - etap 1 (infrastruktura)</t>
  </si>
  <si>
    <t>Razem wydatki:</t>
  </si>
  <si>
    <t>z tego: 2007 r.</t>
  </si>
  <si>
    <t>900; 90001; 6218,6219</t>
  </si>
  <si>
    <t>0****</t>
  </si>
  <si>
    <t>2008 r.</t>
  </si>
  <si>
    <t>2009 r.</t>
  </si>
  <si>
    <t>2010 r.***</t>
  </si>
  <si>
    <t>Wydatki bieżące razem: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</si>
  <si>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</si>
  <si>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</si>
  <si>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</si>
  <si>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</si>
  <si>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</si>
  <si>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****</t>
  </si>
  <si>
    <t>W planie powyższym ujęto jedynie wydatki, na które zawarto umowy o finansowani lub objęte decyzjami (dotyczy dotacji 10% z Ministerstwa Rozwoju Regionalnego).</t>
  </si>
  <si>
    <t>W pozostałych środkach w kol. 17 uwzględniono wpływy z wniosków o płatność złożonych a nie zrealizowanych w roku 2006.</t>
  </si>
  <si>
    <t>koszt poszczególnych przedsięwzięć wraz z kosztami finansowymi</t>
  </si>
  <si>
    <t>9.3.</t>
  </si>
  <si>
    <t>monitoring i bezpieczeństwo osobiste</t>
  </si>
  <si>
    <t>monitoring miasta</t>
  </si>
  <si>
    <t>9.4.</t>
  </si>
  <si>
    <t>zakup samochodu</t>
  </si>
  <si>
    <t>9.5.</t>
  </si>
  <si>
    <t>inne wydatki inwestycyjne</t>
  </si>
  <si>
    <t>9.6.</t>
  </si>
  <si>
    <t>10.1.</t>
  </si>
  <si>
    <t>W roku 2007: boiska sportowe, zakup i montaż wiat przystankowych, fontanna w Parku Grabek, place zabaw</t>
  </si>
  <si>
    <t>10.2.</t>
  </si>
  <si>
    <t>otoczenie Pałacu Pod Filarami - kontynuacja</t>
  </si>
  <si>
    <t>10.3.</t>
  </si>
  <si>
    <t>remont Pałacu Pod Filarami</t>
  </si>
  <si>
    <t>10.4.</t>
  </si>
  <si>
    <t>Termomodernizacja budynku  ul. 11 Listopada 8</t>
  </si>
  <si>
    <t>1.</t>
  </si>
  <si>
    <t>2.</t>
  </si>
  <si>
    <t xml:space="preserve">DOTACJE CELOWE OTRZYMANE NA FINANSOWANIE LUB DOFINANSOWANIE ZADAŃ WŁASNYCH </t>
  </si>
  <si>
    <t>Rozdział</t>
  </si>
  <si>
    <t>ZAKŁADY GOSPODARKI MIESZKANIOWEJ</t>
  </si>
  <si>
    <t>RADY GMIN /MIAST I MIAST NA PRAWACH POWIATU</t>
  </si>
  <si>
    <t>URZĘDY GMIN /MIAST I MIAST NA PRAWACH POWIATU</t>
  </si>
  <si>
    <t>STRAŻ MIEJSKA</t>
  </si>
  <si>
    <t>DOCHODY OD OSÓB PRAWNYCH, OD OSÓB FIZYCZNYCHI OD INNYCH JEDNOSTEK NIE POSIADAJĄCYCH OSOBOWOŚCI PRAWNEJ ORAZ WYDATKI ZWIĄZANE Z ICH POBOREM</t>
  </si>
  <si>
    <t>POBÓR PODATKÓW, OPŁAT I NIEPODATKOWYCH NALEŻNOSCI BUDŻETOWYCH</t>
  </si>
  <si>
    <t>OBSŁUGA PAPIERÓW WARTOSCIOWYCH, KREDYTÓW I POŻYCZEK JEDNOSTEK SAMORZĄDU TERYTORIALNEGO</t>
  </si>
  <si>
    <t>DOKSZTAŁCANIE I DOSKONALENIE NAUCZYCIELI</t>
  </si>
  <si>
    <t>PLACÓWKI OPIEKUŃCZO-WYCHOWAWCZE</t>
  </si>
  <si>
    <t>DODATKI MIESZKANIOWE</t>
  </si>
  <si>
    <t>GOSPDARKA KOMUNALNA I OCHRONA ŚRODOWISKA</t>
  </si>
  <si>
    <t>OSWIETLENIE ULIC, PLACÓW I DRÓG</t>
  </si>
  <si>
    <t>ZAKŁDY GOSPODARKI KOMUNALNEJ</t>
  </si>
  <si>
    <t>OCHRONA ZABYTKÓW I OPIEKA NAD NIMI</t>
  </si>
  <si>
    <t>Wydatki związane z realizacją zadań zleconych z zakresu administracji rządowej miasta Czeladż  na  2007 r.</t>
  </si>
  <si>
    <t>URZĘDY NACZELNYCH ORANÓW WŁADZY PAŃSTWOWEJ, KONTROLI I OCHRONY PRAWA</t>
  </si>
  <si>
    <t>URZĘDY NACZELNYCH ORANÓW WŁADZY PAŃSTWOWEJ, KONTROLI I OCHRONY PRAWA ORAZ SĄDOWNICTWA</t>
  </si>
  <si>
    <t>ŚWIADCZENIA RODZINNE, ZALICZKA ALIMENTACYJNA ORAZ SKŁADKI I NA UBEZPIECZENIA EMERYTALNE I RENTOWE Z UBEZPIECZENIA SPOŁECZNEGO</t>
  </si>
  <si>
    <t xml:space="preserve">SKŁADKI NA UBEZPIECZENIE ZDROWOTNE OPŁACANE ZA OSOBY POBIERAJĄCE NIEKTÓRE SWIADCZENIA Z POMOCY SPOŁECZNE ORAZ NIEKTÓRE ŚWIADCZENIA RODZINNE  </t>
  </si>
  <si>
    <t>Wydatki związane z realizacją przez gminę Czeladź zadań na podstawie porozumień między jednostkami  samorządu terytorialnego na  2007 r.</t>
  </si>
  <si>
    <t>IZBY WYTRZEŹWIEŃ</t>
  </si>
  <si>
    <t>Prognoza kwoty długu i spłat na rok 2007 i lata następne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</si>
</sst>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#,##0_ ;\-#,##0\ "/>
    <numFmt numFmtId="175" formatCode="_-* #,##0.0\ _z_ł_-;\-* #,##0.0\ _z_ł_-;_-* &quot;-&quot;?\ _z_ł_-;_-@_-"/>
    <numFmt numFmtId="176" formatCode="#,##0.0_ ;\-#,##0.0\ "/>
    <numFmt numFmtId="177" formatCode="[$-415]d\ mmmm\ yyyy"/>
    <numFmt numFmtId="178" formatCode="0.0%"/>
    <numFmt numFmtId="179" formatCode="#,##0.000000"/>
  </numFmts>
  <fonts count="5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5"/>
      <name val="Arial"/>
      <family val="2"/>
    </font>
    <font>
      <sz val="11"/>
      <name val="Arial"/>
      <family val="2"/>
    </font>
    <font>
      <sz val="6"/>
      <name val="Arial CE"/>
      <family val="2"/>
    </font>
    <font>
      <b/>
      <sz val="13"/>
      <name val="Arial CE"/>
      <family val="2"/>
    </font>
    <font>
      <sz val="6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6"/>
      <name val="Verdana"/>
      <family val="2"/>
    </font>
    <font>
      <b/>
      <sz val="16"/>
      <color indexed="8"/>
      <name val="Arial Narrow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6"/>
      <name val="Arial"/>
      <family val="0"/>
    </font>
    <font>
      <b/>
      <sz val="14"/>
      <name val="Arial"/>
      <family val="0"/>
    </font>
    <font>
      <sz val="9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6"/>
      <color indexed="8"/>
      <name val="Arial Narrow"/>
      <family val="2"/>
    </font>
    <font>
      <b/>
      <sz val="14"/>
      <color indexed="8"/>
      <name val="Tahoma"/>
      <family val="2"/>
    </font>
    <font>
      <b/>
      <sz val="15"/>
      <name val="Arial Narrow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 CE"/>
      <family val="0"/>
    </font>
    <font>
      <sz val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vertical="center"/>
    </xf>
    <xf numFmtId="3" fontId="2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right" vertical="top" wrapText="1"/>
    </xf>
    <xf numFmtId="3" fontId="22" fillId="3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4" borderId="0" xfId="0" applyFont="1" applyFill="1" applyBorder="1" applyAlignment="1">
      <alignment horizontal="center" vertical="top"/>
    </xf>
    <xf numFmtId="49" fontId="12" fillId="4" borderId="0" xfId="0" applyNumberFormat="1" applyFont="1" applyFill="1" applyBorder="1" applyAlignment="1">
      <alignment horizontal="center" vertical="top" wrapText="1"/>
    </xf>
    <xf numFmtId="3" fontId="12" fillId="4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2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173" fontId="0" fillId="0" borderId="0" xfId="0" applyNumberFormat="1" applyFill="1" applyBorder="1" applyAlignment="1">
      <alignment vertical="top"/>
    </xf>
    <xf numFmtId="3" fontId="2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wrapText="1" indent="1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 wrapText="1"/>
    </xf>
    <xf numFmtId="1" fontId="26" fillId="0" borderId="0" xfId="0" applyNumberFormat="1" applyFont="1" applyAlignment="1">
      <alignment/>
    </xf>
    <xf numFmtId="173" fontId="1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0" fillId="0" borderId="0" xfId="0" applyNumberFormat="1" applyAlignment="1">
      <alignment vertical="center"/>
    </xf>
    <xf numFmtId="173" fontId="27" fillId="0" borderId="0" xfId="0" applyNumberFormat="1" applyFont="1" applyBorder="1" applyAlignment="1">
      <alignment vertical="center"/>
    </xf>
    <xf numFmtId="173" fontId="28" fillId="0" borderId="0" xfId="0" applyNumberFormat="1" applyFont="1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29" fillId="2" borderId="10" xfId="0" applyNumberFormat="1" applyFont="1" applyFill="1" applyBorder="1" applyAlignment="1">
      <alignment horizontal="center" vertical="center" textRotation="90" wrapText="1"/>
    </xf>
    <xf numFmtId="0" fontId="30" fillId="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29" fillId="2" borderId="12" xfId="0" applyNumberFormat="1" applyFont="1" applyFill="1" applyBorder="1" applyAlignment="1">
      <alignment horizontal="center" vertical="center" textRotation="90" wrapText="1"/>
    </xf>
    <xf numFmtId="0" fontId="30" fillId="2" borderId="13" xfId="0" applyFont="1" applyFill="1" applyBorder="1" applyAlignment="1">
      <alignment horizontal="center" vertical="center" wrapText="1"/>
    </xf>
    <xf numFmtId="1" fontId="33" fillId="2" borderId="14" xfId="0" applyNumberFormat="1" applyFont="1" applyFill="1" applyBorder="1" applyAlignment="1">
      <alignment horizontal="center" vertical="center" wrapText="1"/>
    </xf>
    <xf numFmtId="1" fontId="34" fillId="2" borderId="15" xfId="0" applyNumberFormat="1" applyFont="1" applyFill="1" applyBorder="1" applyAlignment="1">
      <alignment horizontal="center" vertical="center" wrapText="1"/>
    </xf>
    <xf numFmtId="1" fontId="33" fillId="2" borderId="15" xfId="0" applyNumberFormat="1" applyFont="1" applyFill="1" applyBorder="1" applyAlignment="1">
      <alignment horizontal="center" vertical="center" wrapText="1"/>
    </xf>
    <xf numFmtId="1" fontId="33" fillId="2" borderId="16" xfId="0" applyNumberFormat="1" applyFont="1" applyFill="1" applyBorder="1" applyAlignment="1">
      <alignment horizontal="center" vertical="center" wrapText="1"/>
    </xf>
    <xf numFmtId="1" fontId="34" fillId="2" borderId="14" xfId="0" applyNumberFormat="1" applyFont="1" applyFill="1" applyBorder="1" applyAlignment="1">
      <alignment horizontal="center" vertical="center" wrapText="1"/>
    </xf>
    <xf numFmtId="1" fontId="34" fillId="2" borderId="17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/>
    </xf>
    <xf numFmtId="1" fontId="36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3" fontId="32" fillId="5" borderId="20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32" fillId="5" borderId="21" xfId="0" applyNumberFormat="1" applyFont="1" applyFill="1" applyBorder="1" applyAlignment="1">
      <alignment horizontal="center" vertical="center"/>
    </xf>
    <xf numFmtId="3" fontId="27" fillId="5" borderId="19" xfId="0" applyNumberFormat="1" applyFont="1" applyFill="1" applyBorder="1" applyAlignment="1">
      <alignment horizontal="center" vertical="center"/>
    </xf>
    <xf numFmtId="3" fontId="27" fillId="5" borderId="22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1" fontId="27" fillId="0" borderId="23" xfId="0" applyNumberFormat="1" applyFont="1" applyBorder="1" applyAlignment="1">
      <alignment vertical="center"/>
    </xf>
    <xf numFmtId="1" fontId="27" fillId="0" borderId="24" xfId="0" applyNumberFormat="1" applyFont="1" applyBorder="1" applyAlignment="1">
      <alignment vertical="center"/>
    </xf>
    <xf numFmtId="1" fontId="27" fillId="0" borderId="25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36" fillId="0" borderId="8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32" fillId="5" borderId="26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32" fillId="5" borderId="27" xfId="0" applyNumberFormat="1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>
      <alignment horizontal="center" vertical="center"/>
    </xf>
    <xf numFmtId="3" fontId="27" fillId="5" borderId="28" xfId="0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1" fontId="27" fillId="0" borderId="27" xfId="0" applyNumberFormat="1" applyFont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1" fontId="27" fillId="0" borderId="28" xfId="0" applyNumberFormat="1" applyFont="1" applyBorder="1" applyAlignment="1">
      <alignment vertical="center"/>
    </xf>
    <xf numFmtId="1" fontId="36" fillId="0" borderId="29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3" fontId="32" fillId="5" borderId="30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32" fillId="5" borderId="14" xfId="0" applyNumberFormat="1" applyFont="1" applyFill="1" applyBorder="1" applyAlignment="1">
      <alignment horizontal="center" vertical="center"/>
    </xf>
    <xf numFmtId="3" fontId="27" fillId="5" borderId="15" xfId="0" applyNumberFormat="1" applyFont="1" applyFill="1" applyBorder="1" applyAlignment="1">
      <alignment horizontal="center" vertical="center"/>
    </xf>
    <xf numFmtId="3" fontId="27" fillId="5" borderId="16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vertical="center"/>
    </xf>
    <xf numFmtId="1" fontId="27" fillId="0" borderId="15" xfId="0" applyNumberFormat="1" applyFont="1" applyBorder="1" applyAlignment="1">
      <alignment vertical="center"/>
    </xf>
    <xf numFmtId="1" fontId="27" fillId="0" borderId="16" xfId="0" applyNumberFormat="1" applyFont="1" applyBorder="1" applyAlignment="1">
      <alignment vertical="center"/>
    </xf>
    <xf numFmtId="1" fontId="35" fillId="0" borderId="31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3" fontId="28" fillId="0" borderId="33" xfId="0" applyNumberFormat="1" applyFont="1" applyFill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center" vertical="center"/>
    </xf>
    <xf numFmtId="3" fontId="27" fillId="0" borderId="34" xfId="0" applyNumberFormat="1" applyFont="1" applyFill="1" applyBorder="1" applyAlignment="1">
      <alignment horizontal="center" vertical="center"/>
    </xf>
    <xf numFmtId="3" fontId="32" fillId="5" borderId="33" xfId="0" applyNumberFormat="1" applyFont="1" applyFill="1" applyBorder="1" applyAlignment="1">
      <alignment horizontal="center" vertical="center"/>
    </xf>
    <xf numFmtId="3" fontId="27" fillId="5" borderId="32" xfId="0" applyNumberFormat="1" applyFont="1" applyFill="1" applyBorder="1" applyAlignment="1">
      <alignment horizontal="center" vertical="center"/>
    </xf>
    <xf numFmtId="3" fontId="27" fillId="5" borderId="34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 vertical="center"/>
    </xf>
    <xf numFmtId="1" fontId="27" fillId="0" borderId="33" xfId="0" applyNumberFormat="1" applyFont="1" applyBorder="1" applyAlignment="1">
      <alignment vertical="center"/>
    </xf>
    <xf numFmtId="1" fontId="27" fillId="0" borderId="32" xfId="0" applyNumberFormat="1" applyFont="1" applyBorder="1" applyAlignment="1">
      <alignment vertical="center"/>
    </xf>
    <xf numFmtId="1" fontId="27" fillId="0" borderId="34" xfId="0" applyNumberFormat="1" applyFont="1" applyBorder="1" applyAlignment="1">
      <alignment vertical="center"/>
    </xf>
    <xf numFmtId="1" fontId="37" fillId="0" borderId="35" xfId="0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 wrapText="1"/>
    </xf>
    <xf numFmtId="3" fontId="28" fillId="0" borderId="23" xfId="0" applyNumberFormat="1" applyFont="1" applyFill="1" applyBorder="1" applyAlignment="1">
      <alignment horizontal="center" vertical="center"/>
    </xf>
    <xf numFmtId="3" fontId="32" fillId="0" borderId="24" xfId="0" applyNumberFormat="1" applyFont="1" applyFill="1" applyBorder="1" applyAlignment="1">
      <alignment horizontal="center" vertical="center"/>
    </xf>
    <xf numFmtId="3" fontId="42" fillId="0" borderId="24" xfId="0" applyNumberFormat="1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3" fontId="32" fillId="5" borderId="23" xfId="0" applyNumberFormat="1" applyFont="1" applyFill="1" applyBorder="1" applyAlignment="1">
      <alignment horizontal="center" vertical="center"/>
    </xf>
    <xf numFmtId="3" fontId="42" fillId="5" borderId="24" xfId="0" applyNumberFormat="1" applyFont="1" applyFill="1" applyBorder="1" applyAlignment="1">
      <alignment horizontal="center" vertical="center"/>
    </xf>
    <xf numFmtId="3" fontId="42" fillId="5" borderId="25" xfId="0" applyNumberFormat="1" applyFont="1" applyFill="1" applyBorder="1" applyAlignment="1">
      <alignment horizontal="center" vertical="center"/>
    </xf>
    <xf numFmtId="3" fontId="32" fillId="0" borderId="36" xfId="0" applyNumberFormat="1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vertical="center"/>
    </xf>
    <xf numFmtId="1" fontId="27" fillId="0" borderId="24" xfId="0" applyNumberFormat="1" applyFont="1" applyFill="1" applyBorder="1" applyAlignment="1">
      <alignment vertical="center"/>
    </xf>
    <xf numFmtId="1" fontId="27" fillId="0" borderId="2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37" fillId="0" borderId="20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3" fontId="32" fillId="5" borderId="9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/>
    </xf>
    <xf numFmtId="3" fontId="42" fillId="5" borderId="1" xfId="0" applyNumberFormat="1" applyFont="1" applyFill="1" applyBorder="1" applyAlignment="1">
      <alignment horizontal="center" vertical="center"/>
    </xf>
    <xf numFmtId="3" fontId="42" fillId="5" borderId="28" xfId="0" applyNumberFormat="1" applyFont="1" applyFill="1" applyBorder="1" applyAlignment="1">
      <alignment horizontal="center" vertical="center"/>
    </xf>
    <xf numFmtId="1" fontId="27" fillId="0" borderId="27" xfId="0" applyNumberFormat="1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vertical="center"/>
    </xf>
    <xf numFmtId="1" fontId="27" fillId="0" borderId="28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32" fillId="5" borderId="37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Fill="1" applyBorder="1" applyAlignment="1">
      <alignment horizontal="center" vertical="center"/>
    </xf>
    <xf numFmtId="3" fontId="42" fillId="0" borderId="15" xfId="0" applyNumberFormat="1" applyFont="1" applyFill="1" applyBorder="1" applyAlignment="1">
      <alignment horizontal="center" vertical="center"/>
    </xf>
    <xf numFmtId="3" fontId="42" fillId="0" borderId="38" xfId="0" applyNumberFormat="1" applyFont="1" applyFill="1" applyBorder="1" applyAlignment="1">
      <alignment horizontal="center" vertical="center"/>
    </xf>
    <xf numFmtId="3" fontId="42" fillId="5" borderId="15" xfId="0" applyNumberFormat="1" applyFont="1" applyFill="1" applyBorder="1" applyAlignment="1">
      <alignment horizontal="center" vertical="center"/>
    </xf>
    <xf numFmtId="3" fontId="42" fillId="5" borderId="16" xfId="0" applyNumberFormat="1" applyFont="1" applyFill="1" applyBorder="1" applyAlignment="1">
      <alignment horizontal="center" vertical="center"/>
    </xf>
    <xf numFmtId="3" fontId="42" fillId="0" borderId="16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5" borderId="24" xfId="0" applyNumberFormat="1" applyFont="1" applyFill="1" applyBorder="1" applyAlignment="1">
      <alignment horizontal="center" vertical="center"/>
    </xf>
    <xf numFmtId="3" fontId="27" fillId="5" borderId="2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36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28" fillId="5" borderId="9" xfId="0" applyNumberFormat="1" applyFont="1" applyFill="1" applyBorder="1" applyAlignment="1">
      <alignment horizontal="center" vertical="center" wrapText="1"/>
    </xf>
    <xf numFmtId="3" fontId="28" fillId="5" borderId="27" xfId="0" applyNumberFormat="1" applyFont="1" applyFill="1" applyBorder="1" applyAlignment="1">
      <alignment horizontal="center" vertical="center"/>
    </xf>
    <xf numFmtId="3" fontId="28" fillId="5" borderId="1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vertical="center" wrapText="1"/>
    </xf>
    <xf numFmtId="3" fontId="28" fillId="5" borderId="37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5" borderId="14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 wrapText="1"/>
    </xf>
    <xf numFmtId="3" fontId="28" fillId="5" borderId="26" xfId="0" applyNumberFormat="1" applyFont="1" applyFill="1" applyBorder="1" applyAlignment="1">
      <alignment horizontal="center" vertical="center" wrapText="1"/>
    </xf>
    <xf numFmtId="3" fontId="28" fillId="0" borderId="24" xfId="0" applyNumberFormat="1" applyFont="1" applyFill="1" applyBorder="1" applyAlignment="1">
      <alignment horizontal="center" vertical="center"/>
    </xf>
    <xf numFmtId="3" fontId="28" fillId="5" borderId="23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1" fontId="34" fillId="2" borderId="2" xfId="0" applyNumberFormat="1" applyFont="1" applyFill="1" applyBorder="1" applyAlignment="1">
      <alignment horizontal="center" vertical="center" wrapText="1"/>
    </xf>
    <xf numFmtId="1" fontId="33" fillId="2" borderId="2" xfId="0" applyNumberFormat="1" applyFont="1" applyFill="1" applyBorder="1" applyAlignment="1">
      <alignment horizontal="center" vertical="center" wrapText="1"/>
    </xf>
    <xf numFmtId="1" fontId="34" fillId="2" borderId="42" xfId="0" applyNumberFormat="1" applyFont="1" applyFill="1" applyBorder="1" applyAlignment="1">
      <alignment horizontal="center" vertical="center" wrapText="1"/>
    </xf>
    <xf numFmtId="1" fontId="33" fillId="2" borderId="38" xfId="0" applyNumberFormat="1" applyFont="1" applyFill="1" applyBorder="1" applyAlignment="1">
      <alignment horizontal="center" vertical="center" wrapText="1"/>
    </xf>
    <xf numFmtId="1" fontId="34" fillId="2" borderId="43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vertical="center" wrapText="1"/>
    </xf>
    <xf numFmtId="1" fontId="22" fillId="0" borderId="1" xfId="0" applyNumberFormat="1" applyFont="1" applyBorder="1" applyAlignment="1">
      <alignment horizontal="left" vertical="center" wrapText="1"/>
    </xf>
    <xf numFmtId="1" fontId="22" fillId="0" borderId="15" xfId="0" applyNumberFormat="1" applyFont="1" applyBorder="1" applyAlignment="1">
      <alignment vertical="center" wrapText="1"/>
    </xf>
    <xf numFmtId="1" fontId="22" fillId="0" borderId="15" xfId="0" applyNumberFormat="1" applyFont="1" applyBorder="1" applyAlignment="1">
      <alignment horizontal="left" vertical="center" wrapText="1"/>
    </xf>
    <xf numFmtId="3" fontId="27" fillId="0" borderId="38" xfId="0" applyNumberFormat="1" applyFont="1" applyFill="1" applyBorder="1" applyAlignment="1">
      <alignment horizontal="center" vertical="center"/>
    </xf>
    <xf numFmtId="3" fontId="28" fillId="5" borderId="44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/>
    </xf>
    <xf numFmtId="3" fontId="28" fillId="5" borderId="35" xfId="0" applyNumberFormat="1" applyFont="1" applyFill="1" applyBorder="1" applyAlignment="1">
      <alignment horizontal="center" vertical="center" wrapText="1"/>
    </xf>
    <xf numFmtId="3" fontId="28" fillId="0" borderId="42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left" vertical="center" wrapText="1"/>
    </xf>
    <xf numFmtId="1" fontId="0" fillId="0" borderId="39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27" fillId="0" borderId="42" xfId="0" applyNumberFormat="1" applyFont="1" applyBorder="1" applyAlignment="1">
      <alignment vertical="center"/>
    </xf>
    <xf numFmtId="1" fontId="27" fillId="0" borderId="2" xfId="0" applyNumberFormat="1" applyFont="1" applyBorder="1" applyAlignment="1">
      <alignment vertical="center"/>
    </xf>
    <xf numFmtId="1" fontId="27" fillId="0" borderId="38" xfId="0" applyNumberFormat="1" applyFont="1" applyBorder="1" applyAlignment="1">
      <alignment vertical="center"/>
    </xf>
    <xf numFmtId="1" fontId="35" fillId="0" borderId="9" xfId="0" applyNumberFormat="1" applyFont="1" applyBorder="1" applyAlignment="1">
      <alignment vertical="center"/>
    </xf>
    <xf numFmtId="3" fontId="28" fillId="5" borderId="45" xfId="0" applyNumberFormat="1" applyFont="1" applyFill="1" applyBorder="1" applyAlignment="1">
      <alignment horizontal="center" vertical="center" wrapText="1"/>
    </xf>
    <xf numFmtId="3" fontId="28" fillId="4" borderId="13" xfId="0" applyNumberFormat="1" applyFont="1" applyFill="1" applyBorder="1" applyAlignment="1">
      <alignment horizontal="center" vertical="center"/>
    </xf>
    <xf numFmtId="3" fontId="28" fillId="4" borderId="46" xfId="0" applyNumberFormat="1" applyFont="1" applyFill="1" applyBorder="1" applyAlignment="1">
      <alignment horizontal="center" vertical="center"/>
    </xf>
    <xf numFmtId="3" fontId="44" fillId="5" borderId="13" xfId="0" applyNumberFormat="1" applyFont="1" applyFill="1" applyBorder="1" applyAlignment="1">
      <alignment horizontal="center" vertical="center"/>
    </xf>
    <xf numFmtId="3" fontId="44" fillId="5" borderId="46" xfId="0" applyNumberFormat="1" applyFont="1" applyFill="1" applyBorder="1" applyAlignment="1">
      <alignment horizontal="center" vertical="center"/>
    </xf>
    <xf numFmtId="3" fontId="44" fillId="5" borderId="47" xfId="0" applyNumberFormat="1" applyFont="1" applyFill="1" applyBorder="1" applyAlignment="1">
      <alignment horizontal="center" vertical="center"/>
    </xf>
    <xf numFmtId="3" fontId="44" fillId="0" borderId="48" xfId="0" applyNumberFormat="1" applyFont="1" applyFill="1" applyBorder="1" applyAlignment="1">
      <alignment horizontal="center" vertical="center"/>
    </xf>
    <xf numFmtId="3" fontId="44" fillId="0" borderId="46" xfId="0" applyNumberFormat="1" applyFont="1" applyFill="1" applyBorder="1" applyAlignment="1">
      <alignment horizontal="center" vertical="center"/>
    </xf>
    <xf numFmtId="3" fontId="44" fillId="0" borderId="4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3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>
      <alignment vertical="center"/>
    </xf>
    <xf numFmtId="1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3" fontId="13" fillId="0" borderId="0" xfId="0" applyNumberFormat="1" applyFont="1" applyAlignment="1">
      <alignment vertical="center"/>
    </xf>
    <xf numFmtId="173" fontId="12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73" fontId="2" fillId="0" borderId="0" xfId="0" applyNumberFormat="1" applyFont="1" applyFill="1" applyBorder="1" applyAlignment="1">
      <alignment horizontal="center" vertical="top"/>
    </xf>
    <xf numFmtId="3" fontId="36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73" fontId="1" fillId="0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4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/>
    </xf>
    <xf numFmtId="0" fontId="46" fillId="0" borderId="0" xfId="0" applyFont="1" applyAlignment="1">
      <alignment horizontal="right" vertical="top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1" fontId="13" fillId="0" borderId="0" xfId="0" applyNumberFormat="1" applyFont="1" applyAlignment="1">
      <alignment/>
    </xf>
    <xf numFmtId="1" fontId="1" fillId="0" borderId="2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173" fontId="48" fillId="0" borderId="0" xfId="0" applyNumberFormat="1" applyFont="1" applyAlignment="1">
      <alignment vertical="center"/>
    </xf>
    <xf numFmtId="0" fontId="49" fillId="0" borderId="0" xfId="18" applyFont="1">
      <alignment/>
      <protection/>
    </xf>
    <xf numFmtId="0" fontId="45" fillId="2" borderId="1" xfId="18" applyFont="1" applyFill="1" applyBorder="1" applyAlignment="1">
      <alignment horizontal="center" vertical="center" wrapText="1"/>
      <protection/>
    </xf>
    <xf numFmtId="0" fontId="25" fillId="0" borderId="1" xfId="18" applyFont="1" applyBorder="1" applyAlignment="1">
      <alignment horizontal="center" vertical="center"/>
      <protection/>
    </xf>
    <xf numFmtId="0" fontId="45" fillId="0" borderId="4" xfId="18" applyFont="1" applyBorder="1" applyAlignment="1">
      <alignment horizontal="center"/>
      <protection/>
    </xf>
    <xf numFmtId="0" fontId="45" fillId="0" borderId="4" xfId="18" applyFont="1" applyBorder="1">
      <alignment/>
      <protection/>
    </xf>
    <xf numFmtId="0" fontId="45" fillId="0" borderId="0" xfId="18" applyFont="1">
      <alignment/>
      <protection/>
    </xf>
    <xf numFmtId="0" fontId="49" fillId="0" borderId="5" xfId="18" applyFont="1" applyBorder="1">
      <alignment/>
      <protection/>
    </xf>
    <xf numFmtId="0" fontId="49" fillId="0" borderId="5" xfId="18" applyFont="1" applyBorder="1" applyAlignment="1">
      <alignment/>
      <protection/>
    </xf>
    <xf numFmtId="0" fontId="49" fillId="0" borderId="5" xfId="18" applyNumberFormat="1" applyFont="1" applyBorder="1" applyAlignment="1">
      <alignment horizontal="right" wrapText="1"/>
      <protection/>
    </xf>
    <xf numFmtId="3" fontId="49" fillId="0" borderId="5" xfId="18" applyNumberFormat="1" applyFont="1" applyBorder="1">
      <alignment/>
      <protection/>
    </xf>
    <xf numFmtId="3" fontId="49" fillId="0" borderId="5" xfId="18" applyNumberFormat="1" applyFont="1" applyBorder="1" applyAlignment="1">
      <alignment/>
      <protection/>
    </xf>
    <xf numFmtId="0" fontId="45" fillId="0" borderId="5" xfId="18" applyFont="1" applyBorder="1" applyAlignment="1">
      <alignment horizontal="center"/>
      <protection/>
    </xf>
    <xf numFmtId="0" fontId="45" fillId="0" borderId="5" xfId="18" applyFont="1" applyBorder="1">
      <alignment/>
      <protection/>
    </xf>
    <xf numFmtId="0" fontId="49" fillId="0" borderId="6" xfId="18" applyFont="1" applyBorder="1" applyAlignment="1">
      <alignment horizontal="center"/>
      <protection/>
    </xf>
    <xf numFmtId="0" fontId="49" fillId="0" borderId="6" xfId="18" applyFont="1" applyBorder="1">
      <alignment/>
      <protection/>
    </xf>
    <xf numFmtId="0" fontId="45" fillId="0" borderId="1" xfId="18" applyFont="1" applyBorder="1">
      <alignment/>
      <protection/>
    </xf>
    <xf numFmtId="0" fontId="50" fillId="0" borderId="0" xfId="18" applyFont="1">
      <alignment/>
      <protection/>
    </xf>
    <xf numFmtId="3" fontId="49" fillId="0" borderId="5" xfId="18" applyNumberFormat="1" applyFont="1" applyFill="1" applyBorder="1" applyAlignment="1">
      <alignment/>
      <protection/>
    </xf>
    <xf numFmtId="0" fontId="49" fillId="0" borderId="5" xfId="18" applyFont="1" applyFill="1" applyBorder="1" applyAlignment="1">
      <alignment/>
      <protection/>
    </xf>
    <xf numFmtId="173" fontId="2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17" applyFont="1" applyAlignment="1">
      <alignment/>
      <protection/>
    </xf>
    <xf numFmtId="0" fontId="0" fillId="0" borderId="0" xfId="17">
      <alignment/>
      <protection/>
    </xf>
    <xf numFmtId="0" fontId="45" fillId="0" borderId="0" xfId="17" applyFont="1">
      <alignment/>
      <protection/>
    </xf>
    <xf numFmtId="0" fontId="20" fillId="0" borderId="0" xfId="17" applyFont="1" applyAlignment="1">
      <alignment horizontal="center" vertical="center"/>
      <protection/>
    </xf>
    <xf numFmtId="0" fontId="0" fillId="0" borderId="0" xfId="17" applyAlignment="1">
      <alignment vertical="center"/>
      <protection/>
    </xf>
    <xf numFmtId="0" fontId="47" fillId="0" borderId="0" xfId="17" applyFont="1" applyAlignment="1">
      <alignment horizontal="right" vertical="center"/>
      <protection/>
    </xf>
    <xf numFmtId="0" fontId="23" fillId="0" borderId="1" xfId="17" applyFont="1" applyBorder="1" applyAlignment="1">
      <alignment horizontal="center" vertical="center"/>
      <protection/>
    </xf>
    <xf numFmtId="4" fontId="0" fillId="0" borderId="4" xfId="17" applyNumberFormat="1" applyBorder="1" applyAlignment="1">
      <alignment vertical="center"/>
      <protection/>
    </xf>
    <xf numFmtId="0" fontId="0" fillId="0" borderId="4" xfId="17" applyBorder="1" applyAlignment="1">
      <alignment horizontal="center" vertical="center"/>
      <protection/>
    </xf>
    <xf numFmtId="0" fontId="0" fillId="0" borderId="5" xfId="17" applyBorder="1" applyAlignment="1">
      <alignment horizontal="center" vertical="center"/>
      <protection/>
    </xf>
    <xf numFmtId="3" fontId="0" fillId="0" borderId="5" xfId="17" applyNumberFormat="1" applyBorder="1" applyAlignment="1">
      <alignment vertical="center"/>
      <protection/>
    </xf>
    <xf numFmtId="3" fontId="0" fillId="0" borderId="5" xfId="17" applyNumberFormat="1" applyBorder="1" applyAlignment="1">
      <alignment horizontal="center" vertical="center"/>
      <protection/>
    </xf>
    <xf numFmtId="3" fontId="3" fillId="0" borderId="1" xfId="17" applyNumberFormat="1" applyFont="1" applyBorder="1" applyAlignment="1">
      <alignment vertical="center"/>
      <protection/>
    </xf>
    <xf numFmtId="3" fontId="3" fillId="0" borderId="1" xfId="17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0" fontId="0" fillId="0" borderId="0" xfId="17" applyFont="1" applyAlignment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17" fillId="2" borderId="2" xfId="17" applyFont="1" applyFill="1" applyBorder="1" applyAlignment="1">
      <alignment horizontal="center" vertical="center" wrapText="1"/>
      <protection/>
    </xf>
    <xf numFmtId="0" fontId="0" fillId="0" borderId="5" xfId="17" applyBorder="1" applyAlignment="1">
      <alignment vertical="center" wrapText="1"/>
      <protection/>
    </xf>
    <xf numFmtId="0" fontId="0" fillId="0" borderId="5" xfId="17" applyFont="1" applyBorder="1" applyAlignment="1">
      <alignment vertical="center" wrapText="1"/>
      <protection/>
    </xf>
    <xf numFmtId="0" fontId="51" fillId="0" borderId="0" xfId="0" applyFont="1" applyAlignment="1">
      <alignment horizontal="right" vertical="center"/>
    </xf>
    <xf numFmtId="0" fontId="35" fillId="0" borderId="49" xfId="0" applyFont="1" applyBorder="1" applyAlignment="1">
      <alignment horizontal="center" vertical="center"/>
    </xf>
    <xf numFmtId="1" fontId="22" fillId="0" borderId="46" xfId="0" applyNumberFormat="1" applyFont="1" applyBorder="1" applyAlignment="1">
      <alignment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 vertical="center" wrapText="1"/>
    </xf>
    <xf numFmtId="1" fontId="35" fillId="0" borderId="31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vertical="center" wrapText="1"/>
    </xf>
    <xf numFmtId="1" fontId="22" fillId="0" borderId="41" xfId="0" applyNumberFormat="1" applyFont="1" applyBorder="1" applyAlignment="1">
      <alignment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3" borderId="0" xfId="0" applyFont="1" applyFill="1" applyBorder="1" applyAlignment="1">
      <alignment vertical="top"/>
    </xf>
    <xf numFmtId="49" fontId="14" fillId="6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2" fillId="3" borderId="0" xfId="0" applyNumberFormat="1" applyFont="1" applyFill="1" applyBorder="1" applyAlignment="1">
      <alignment vertical="top" wrapText="1"/>
    </xf>
    <xf numFmtId="49" fontId="12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9" fontId="2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3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22" fillId="0" borderId="40" xfId="0" applyNumberFormat="1" applyFont="1" applyBorder="1" applyAlignment="1">
      <alignment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vertical="center" wrapText="1"/>
    </xf>
    <xf numFmtId="1" fontId="22" fillId="0" borderId="1" xfId="0" applyNumberFormat="1" applyFont="1" applyBorder="1" applyAlignment="1">
      <alignment vertical="center" wrapText="1"/>
    </xf>
    <xf numFmtId="1" fontId="22" fillId="0" borderId="15" xfId="0" applyNumberFormat="1" applyFont="1" applyBorder="1" applyAlignment="1">
      <alignment vertical="center" wrapText="1"/>
    </xf>
    <xf numFmtId="1" fontId="32" fillId="2" borderId="11" xfId="0" applyNumberFormat="1" applyFont="1" applyFill="1" applyBorder="1" applyAlignment="1">
      <alignment horizontal="center" vertical="center" wrapText="1"/>
    </xf>
    <xf numFmtId="1" fontId="32" fillId="2" borderId="55" xfId="0" applyNumberFormat="1" applyFont="1" applyFill="1" applyBorder="1" applyAlignment="1">
      <alignment horizontal="center" vertical="center" wrapText="1"/>
    </xf>
    <xf numFmtId="1" fontId="32" fillId="2" borderId="40" xfId="0" applyNumberFormat="1" applyFont="1" applyFill="1" applyBorder="1" applyAlignment="1">
      <alignment horizontal="center" vertical="center" wrapText="1"/>
    </xf>
    <xf numFmtId="1" fontId="32" fillId="2" borderId="41" xfId="0" applyNumberFormat="1" applyFont="1" applyFill="1" applyBorder="1" applyAlignment="1">
      <alignment horizontal="center" vertical="center" wrapText="1"/>
    </xf>
    <xf numFmtId="1" fontId="32" fillId="2" borderId="56" xfId="0" applyNumberFormat="1" applyFont="1" applyFill="1" applyBorder="1" applyAlignment="1">
      <alignment horizontal="center" vertical="center" wrapText="1"/>
    </xf>
    <xf numFmtId="1" fontId="32" fillId="2" borderId="57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58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52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textRotation="90" wrapText="1"/>
    </xf>
    <xf numFmtId="0" fontId="29" fillId="2" borderId="41" xfId="0" applyFont="1" applyFill="1" applyBorder="1" applyAlignment="1">
      <alignment horizontal="center" vertical="center" textRotation="90" wrapText="1"/>
    </xf>
    <xf numFmtId="1" fontId="31" fillId="2" borderId="59" xfId="0" applyNumberFormat="1" applyFont="1" applyFill="1" applyBorder="1" applyAlignment="1">
      <alignment horizontal="center" vertical="center" wrapText="1"/>
    </xf>
    <xf numFmtId="1" fontId="31" fillId="2" borderId="60" xfId="0" applyNumberFormat="1" applyFont="1" applyFill="1" applyBorder="1" applyAlignment="1">
      <alignment horizontal="center" vertical="center" wrapText="1"/>
    </xf>
    <xf numFmtId="1" fontId="31" fillId="2" borderId="61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" fontId="35" fillId="0" borderId="62" xfId="0" applyNumberFormat="1" applyFont="1" applyFill="1" applyBorder="1" applyAlignment="1">
      <alignment horizontal="center" vertical="center" wrapText="1"/>
    </xf>
    <xf numFmtId="1" fontId="35" fillId="0" borderId="63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22" fillId="0" borderId="2" xfId="0" applyNumberFormat="1" applyFont="1" applyFill="1" applyBorder="1" applyAlignment="1">
      <alignment vertical="center" wrapText="1"/>
    </xf>
    <xf numFmtId="1" fontId="22" fillId="0" borderId="41" xfId="0" applyNumberFormat="1" applyFont="1" applyFill="1" applyBorder="1" applyAlignment="1">
      <alignment vertical="center" wrapText="1"/>
    </xf>
    <xf numFmtId="1" fontId="22" fillId="0" borderId="19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1" fontId="35" fillId="0" borderId="62" xfId="0" applyNumberFormat="1" applyFont="1" applyBorder="1" applyAlignment="1">
      <alignment horizontal="center" vertical="center" wrapText="1"/>
    </xf>
    <xf numFmtId="1" fontId="35" fillId="0" borderId="63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28" fillId="5" borderId="9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Border="1" applyAlignment="1">
      <alignment vertical="center" wrapText="1"/>
    </xf>
    <xf numFmtId="1" fontId="22" fillId="0" borderId="30" xfId="0" applyNumberFormat="1" applyFont="1" applyBorder="1" applyAlignment="1">
      <alignment horizontal="left" vertical="center" wrapText="1"/>
    </xf>
    <xf numFmtId="1" fontId="22" fillId="0" borderId="29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22" fillId="0" borderId="30" xfId="0" applyNumberFormat="1" applyFont="1" applyBorder="1" applyAlignment="1">
      <alignment horizontal="left" vertical="center" wrapText="1"/>
    </xf>
    <xf numFmtId="1" fontId="22" fillId="0" borderId="29" xfId="0" applyNumberFormat="1" applyFont="1" applyBorder="1" applyAlignment="1">
      <alignment horizontal="left" vertical="center" wrapText="1"/>
    </xf>
    <xf numFmtId="1" fontId="0" fillId="0" borderId="26" xfId="0" applyNumberFormat="1" applyFill="1" applyBorder="1" applyAlignment="1">
      <alignment horizontal="left" vertical="center" wrapText="1"/>
    </xf>
    <xf numFmtId="1" fontId="0" fillId="0" borderId="36" xfId="0" applyNumberForma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35" fillId="0" borderId="31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1" fontId="22" fillId="0" borderId="15" xfId="0" applyNumberFormat="1" applyFont="1" applyFill="1" applyBorder="1" applyAlignment="1">
      <alignment horizontal="left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30" fillId="2" borderId="64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textRotation="90" wrapText="1"/>
    </xf>
    <xf numFmtId="0" fontId="29" fillId="2" borderId="64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45" fillId="0" borderId="1" xfId="18" applyFont="1" applyBorder="1" applyAlignment="1">
      <alignment horizontal="center"/>
      <protection/>
    </xf>
    <xf numFmtId="0" fontId="45" fillId="0" borderId="9" xfId="18" applyFont="1" applyBorder="1" applyAlignment="1">
      <alignment horizontal="center"/>
      <protection/>
    </xf>
    <xf numFmtId="0" fontId="45" fillId="0" borderId="8" xfId="18" applyFont="1" applyBorder="1" applyAlignment="1">
      <alignment horizontal="center"/>
      <protection/>
    </xf>
    <xf numFmtId="0" fontId="50" fillId="0" borderId="0" xfId="18" applyFont="1" applyAlignment="1">
      <alignment horizontal="left"/>
      <protection/>
    </xf>
    <xf numFmtId="0" fontId="45" fillId="0" borderId="65" xfId="18" applyFont="1" applyBorder="1" applyAlignment="1">
      <alignment horizontal="center"/>
      <protection/>
    </xf>
    <xf numFmtId="0" fontId="45" fillId="0" borderId="66" xfId="18" applyFont="1" applyBorder="1" applyAlignment="1">
      <alignment horizontal="center"/>
      <protection/>
    </xf>
    <xf numFmtId="0" fontId="49" fillId="0" borderId="5" xfId="18" applyFont="1" applyBorder="1" applyAlignment="1">
      <alignment horizontal="center" vertical="center"/>
      <protection/>
    </xf>
    <xf numFmtId="0" fontId="49" fillId="0" borderId="65" xfId="18" applyFont="1" applyBorder="1" applyAlignment="1">
      <alignment horizontal="center"/>
      <protection/>
    </xf>
    <xf numFmtId="0" fontId="49" fillId="0" borderId="67" xfId="18" applyFont="1" applyBorder="1" applyAlignment="1">
      <alignment horizontal="center"/>
      <protection/>
    </xf>
    <xf numFmtId="0" fontId="49" fillId="0" borderId="66" xfId="18" applyFont="1" applyBorder="1" applyAlignment="1">
      <alignment horizontal="center"/>
      <protection/>
    </xf>
    <xf numFmtId="0" fontId="49" fillId="0" borderId="68" xfId="18" applyFont="1" applyBorder="1" applyAlignment="1">
      <alignment horizontal="center"/>
      <protection/>
    </xf>
    <xf numFmtId="0" fontId="49" fillId="0" borderId="69" xfId="18" applyFont="1" applyBorder="1" applyAlignment="1">
      <alignment horizontal="center"/>
      <protection/>
    </xf>
    <xf numFmtId="0" fontId="49" fillId="0" borderId="70" xfId="18" applyFont="1" applyBorder="1" applyAlignment="1">
      <alignment horizontal="center"/>
      <protection/>
    </xf>
    <xf numFmtId="0" fontId="45" fillId="0" borderId="71" xfId="18" applyFont="1" applyBorder="1" applyAlignment="1">
      <alignment horizontal="center"/>
      <protection/>
    </xf>
    <xf numFmtId="0" fontId="45" fillId="0" borderId="72" xfId="18" applyFont="1" applyBorder="1" applyAlignment="1">
      <alignment horizontal="center"/>
      <protection/>
    </xf>
    <xf numFmtId="0" fontId="1" fillId="0" borderId="65" xfId="18" applyFont="1" applyBorder="1" applyAlignment="1">
      <alignment horizontal="left"/>
      <protection/>
    </xf>
    <xf numFmtId="0" fontId="1" fillId="0" borderId="67" xfId="18" applyFont="1" applyBorder="1" applyAlignment="1">
      <alignment horizontal="left"/>
      <protection/>
    </xf>
    <xf numFmtId="0" fontId="1" fillId="0" borderId="66" xfId="18" applyFont="1" applyBorder="1" applyAlignment="1">
      <alignment horizontal="left"/>
      <protection/>
    </xf>
    <xf numFmtId="0" fontId="45" fillId="2" borderId="1" xfId="18" applyFont="1" applyFill="1" applyBorder="1" applyAlignment="1">
      <alignment horizontal="center" vertical="center" wrapText="1"/>
      <protection/>
    </xf>
    <xf numFmtId="0" fontId="45" fillId="2" borderId="1" xfId="18" applyFont="1" applyFill="1" applyBorder="1" applyAlignment="1">
      <alignment horizontal="center" vertical="center"/>
      <protection/>
    </xf>
    <xf numFmtId="0" fontId="49" fillId="0" borderId="0" xfId="18" applyFont="1" applyAlignment="1">
      <alignment horizontal="center" wrapText="1"/>
      <protection/>
    </xf>
    <xf numFmtId="0" fontId="2" fillId="0" borderId="0" xfId="18" applyFont="1" applyAlignment="1">
      <alignment horizontal="center"/>
      <protection/>
    </xf>
    <xf numFmtId="0" fontId="45" fillId="2" borderId="2" xfId="18" applyFont="1" applyFill="1" applyBorder="1" applyAlignment="1">
      <alignment horizontal="left" vertical="center" wrapText="1"/>
      <protection/>
    </xf>
    <xf numFmtId="0" fontId="45" fillId="2" borderId="41" xfId="18" applyFont="1" applyFill="1" applyBorder="1" applyAlignment="1">
      <alignment horizontal="left" vertical="center" wrapText="1"/>
      <protection/>
    </xf>
    <xf numFmtId="0" fontId="45" fillId="2" borderId="19" xfId="18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71" xfId="17" applyBorder="1" applyAlignment="1">
      <alignment vertical="center"/>
      <protection/>
    </xf>
    <xf numFmtId="0" fontId="0" fillId="0" borderId="72" xfId="17" applyBorder="1" applyAlignment="1">
      <alignment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17" fillId="2" borderId="1" xfId="17" applyFont="1" applyFill="1" applyBorder="1" applyAlignment="1">
      <alignment horizontal="center" vertical="center" wrapText="1"/>
      <protection/>
    </xf>
    <xf numFmtId="0" fontId="17" fillId="2" borderId="1" xfId="17" applyFont="1" applyFill="1" applyBorder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24" fillId="0" borderId="0" xfId="17" applyFont="1" applyAlignment="1">
      <alignment horizontal="center" vertical="center"/>
      <protection/>
    </xf>
    <xf numFmtId="0" fontId="17" fillId="2" borderId="9" xfId="17" applyFont="1" applyFill="1" applyBorder="1" applyAlignment="1">
      <alignment horizontal="center" vertical="center"/>
      <protection/>
    </xf>
    <xf numFmtId="0" fontId="17" fillId="2" borderId="54" xfId="17" applyFont="1" applyFill="1" applyBorder="1" applyAlignment="1">
      <alignment horizontal="center" vertical="center"/>
      <protection/>
    </xf>
    <xf numFmtId="0" fontId="17" fillId="2" borderId="8" xfId="17" applyFont="1" applyFill="1" applyBorder="1" applyAlignment="1">
      <alignment horizontal="center" vertical="center"/>
      <protection/>
    </xf>
    <xf numFmtId="0" fontId="17" fillId="2" borderId="2" xfId="17" applyFont="1" applyFill="1" applyBorder="1" applyAlignment="1">
      <alignment horizontal="center" vertical="center" wrapText="1"/>
      <protection/>
    </xf>
    <xf numFmtId="0" fontId="17" fillId="2" borderId="19" xfId="17" applyFont="1" applyFill="1" applyBorder="1" applyAlignment="1">
      <alignment horizontal="center" vertical="center" wrapText="1"/>
      <protection/>
    </xf>
    <xf numFmtId="0" fontId="17" fillId="2" borderId="9" xfId="17" applyFont="1" applyFill="1" applyBorder="1" applyAlignment="1">
      <alignment horizontal="center" vertical="center" wrapText="1"/>
      <protection/>
    </xf>
    <xf numFmtId="0" fontId="17" fillId="2" borderId="54" xfId="17" applyFont="1" applyFill="1" applyBorder="1" applyAlignment="1">
      <alignment horizontal="center" vertical="center" wrapText="1"/>
      <protection/>
    </xf>
    <xf numFmtId="0" fontId="17" fillId="2" borderId="8" xfId="17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2915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120586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>
          <a:off x="120586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0"/>
          <a:ext cx="2915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120586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Line 8"/>
        <xdr:cNvSpPr>
          <a:spLocks/>
        </xdr:cNvSpPr>
      </xdr:nvSpPr>
      <xdr:spPr>
        <a:xfrm>
          <a:off x="120586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%20Miasta\Ustawienia%20lokalne\Temporary%20Internet%20Files\Content.IE5\KRLBAE75\DOTACJE%20proj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9"/>
      <sheetName val="zał 10"/>
      <sheetName val="zał 11"/>
      <sheetName val="zał 12"/>
    </sheetNames>
    <sheetDataSet>
      <sheetData sheetId="1">
        <row r="20">
          <cell r="G20">
            <v>4646582</v>
          </cell>
        </row>
      </sheetData>
      <sheetData sheetId="2">
        <row r="12">
          <cell r="F12">
            <v>2677500</v>
          </cell>
        </row>
      </sheetData>
      <sheetData sheetId="3">
        <row r="15">
          <cell r="F15">
            <v>716500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2"/>
  <sheetViews>
    <sheetView zoomScale="75" zoomScaleNormal="75" workbookViewId="0" topLeftCell="A1">
      <selection activeCell="I21" sqref="I21"/>
    </sheetView>
  </sheetViews>
  <sheetFormatPr defaultColWidth="9.00390625" defaultRowHeight="12.75"/>
  <cols>
    <col min="1" max="1" width="8.375" style="55" customWidth="1"/>
    <col min="2" max="2" width="9.75390625" style="55" customWidth="1"/>
    <col min="3" max="3" width="56.625" style="55" customWidth="1"/>
    <col min="4" max="4" width="18.125" style="414" customWidth="1"/>
    <col min="5" max="5" width="10.00390625" style="403" customWidth="1"/>
    <col min="6" max="6" width="10.75390625" style="413" customWidth="1"/>
    <col min="7" max="16384" width="9.125" style="55" customWidth="1"/>
  </cols>
  <sheetData>
    <row r="1" spans="2:6" ht="22.5">
      <c r="B1" s="56"/>
      <c r="C1" s="57"/>
      <c r="D1" s="415" t="s">
        <v>368</v>
      </c>
      <c r="E1" s="391"/>
      <c r="F1" s="392"/>
    </row>
    <row r="2" spans="2:6" ht="12.75">
      <c r="B2" s="56"/>
      <c r="C2" s="57"/>
      <c r="D2" s="415"/>
      <c r="E2" s="391"/>
      <c r="F2" s="392"/>
    </row>
    <row r="3" spans="1:12" s="5" customFormat="1" ht="18">
      <c r="A3" s="537" t="s">
        <v>58</v>
      </c>
      <c r="B3" s="537"/>
      <c r="C3" s="537"/>
      <c r="D3" s="537"/>
      <c r="E3" s="393"/>
      <c r="F3" s="393"/>
      <c r="G3" s="393"/>
      <c r="H3" s="393"/>
      <c r="I3" s="393"/>
      <c r="J3" s="393"/>
      <c r="K3" s="393"/>
      <c r="L3" s="393"/>
    </row>
    <row r="4" spans="1:12" s="5" customFormat="1" ht="12.75">
      <c r="A4" s="394"/>
      <c r="B4" s="395"/>
      <c r="C4" s="396"/>
      <c r="D4" s="430" t="s">
        <v>273</v>
      </c>
      <c r="E4" s="395"/>
      <c r="F4" s="394"/>
      <c r="G4" s="394"/>
      <c r="H4" s="394"/>
      <c r="I4" s="394"/>
      <c r="J4" s="394"/>
      <c r="K4" s="394"/>
      <c r="L4" s="397"/>
    </row>
    <row r="5" spans="1:27" s="59" customFormat="1" ht="31.5" customHeight="1">
      <c r="A5" s="538" t="s">
        <v>355</v>
      </c>
      <c r="B5" s="539"/>
      <c r="C5" s="539"/>
      <c r="D5" s="370">
        <f>SUM(D6:D9)</f>
        <v>66577315</v>
      </c>
      <c r="E5" s="398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399"/>
      <c r="Y5" s="399"/>
      <c r="Z5" s="399"/>
      <c r="AA5" s="399"/>
    </row>
    <row r="6" spans="1:23" s="401" customFormat="1" ht="15" customHeight="1">
      <c r="A6" s="50"/>
      <c r="B6" s="62" t="s">
        <v>352</v>
      </c>
      <c r="C6" s="63" t="s">
        <v>59</v>
      </c>
      <c r="D6" s="157">
        <f>SUM(D11)</f>
        <v>48606615</v>
      </c>
      <c r="E6" s="400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s="401" customFormat="1" ht="15" customHeight="1">
      <c r="A7" s="50"/>
      <c r="B7" s="62" t="s">
        <v>353</v>
      </c>
      <c r="C7" s="63" t="s">
        <v>336</v>
      </c>
      <c r="D7" s="157">
        <f>SUM(D96)</f>
        <v>10305391</v>
      </c>
      <c r="E7" s="400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3" s="401" customFormat="1" ht="15" customHeight="1">
      <c r="A8" s="50"/>
      <c r="B8" s="62" t="s">
        <v>354</v>
      </c>
      <c r="C8" s="63" t="s">
        <v>337</v>
      </c>
      <c r="D8" s="157">
        <f>SUM(D103)</f>
        <v>36000</v>
      </c>
      <c r="E8" s="400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3" s="401" customFormat="1" ht="15">
      <c r="A9" s="50"/>
      <c r="B9" s="62" t="s">
        <v>356</v>
      </c>
      <c r="C9" s="63" t="s">
        <v>338</v>
      </c>
      <c r="D9" s="157">
        <f>SUM(D107)</f>
        <v>7629309</v>
      </c>
      <c r="E9" s="400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3" s="399" customFormat="1" ht="15" customHeight="1">
      <c r="A10" s="59"/>
      <c r="B10" s="60"/>
      <c r="C10" s="60"/>
      <c r="D10" s="65"/>
      <c r="E10" s="398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399" customFormat="1" ht="35.25" customHeight="1">
      <c r="A11" s="66" t="s">
        <v>352</v>
      </c>
      <c r="B11" s="530" t="s">
        <v>60</v>
      </c>
      <c r="C11" s="531"/>
      <c r="D11" s="68">
        <f>SUM(D13,D21,D24,D28,D33,D62,D67,D74,D81,D86,D89,D92)</f>
        <v>48606615</v>
      </c>
      <c r="E11" s="398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399" customFormat="1" ht="15" customHeight="1">
      <c r="A12" s="53" t="s">
        <v>287</v>
      </c>
      <c r="B12" s="53" t="s">
        <v>76</v>
      </c>
      <c r="C12" s="53" t="s">
        <v>376</v>
      </c>
      <c r="D12" s="69" t="s">
        <v>375</v>
      </c>
      <c r="E12" s="39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401" customFormat="1" ht="16.5" customHeight="1">
      <c r="A13" s="70">
        <v>700</v>
      </c>
      <c r="B13" s="62"/>
      <c r="C13" s="416" t="s">
        <v>82</v>
      </c>
      <c r="D13" s="157">
        <f>SUM(D14,D19)</f>
        <v>8885000</v>
      </c>
      <c r="E13" s="400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 s="79" customFormat="1" ht="12.75">
      <c r="A14" s="529" t="s">
        <v>373</v>
      </c>
      <c r="B14" s="535"/>
      <c r="C14" s="535"/>
      <c r="D14" s="78">
        <f>SUM(D15:D18)</f>
        <v>8875000</v>
      </c>
      <c r="E14" s="40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ht="25.5">
      <c r="A15" s="73"/>
      <c r="B15" s="51" t="s">
        <v>83</v>
      </c>
      <c r="C15" s="52" t="s">
        <v>84</v>
      </c>
      <c r="D15" s="80">
        <v>320000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51">
      <c r="A16" s="73"/>
      <c r="B16" s="51" t="s">
        <v>85</v>
      </c>
      <c r="C16" s="52" t="s">
        <v>12</v>
      </c>
      <c r="D16" s="80">
        <v>5420000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5.5">
      <c r="A17" s="73"/>
      <c r="B17" s="51" t="s">
        <v>88</v>
      </c>
      <c r="C17" s="52" t="s">
        <v>89</v>
      </c>
      <c r="D17" s="80">
        <v>10000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5.5">
      <c r="A18" s="73"/>
      <c r="B18" s="51" t="s">
        <v>90</v>
      </c>
      <c r="C18" s="52" t="s">
        <v>15</v>
      </c>
      <c r="D18" s="80">
        <v>3125000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12.75">
      <c r="A19" s="534" t="s">
        <v>374</v>
      </c>
      <c r="B19" s="536"/>
      <c r="C19" s="536"/>
      <c r="D19" s="77">
        <f>SUM(D20)</f>
        <v>10000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12.75">
      <c r="A20" s="73"/>
      <c r="B20" s="51" t="s">
        <v>209</v>
      </c>
      <c r="C20" s="52" t="s">
        <v>210</v>
      </c>
      <c r="D20" s="80">
        <v>10000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401" customFormat="1" ht="15">
      <c r="A21" s="70">
        <v>710</v>
      </c>
      <c r="B21" s="62"/>
      <c r="C21" s="416" t="s">
        <v>211</v>
      </c>
      <c r="D21" s="157">
        <f>SUM(D22)</f>
        <v>70000</v>
      </c>
      <c r="E21" s="400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1:23" s="79" customFormat="1" ht="12.75">
      <c r="A22" s="529" t="s">
        <v>377</v>
      </c>
      <c r="B22" s="525"/>
      <c r="C22" s="525"/>
      <c r="D22" s="78">
        <f>SUM(D23)</f>
        <v>70000</v>
      </c>
      <c r="E22" s="40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  <row r="23" spans="1:23" ht="12.75">
      <c r="A23" s="73"/>
      <c r="B23" s="51" t="s">
        <v>212</v>
      </c>
      <c r="C23" s="52" t="s">
        <v>213</v>
      </c>
      <c r="D23" s="80">
        <v>70000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401" customFormat="1" ht="15">
      <c r="A24" s="70">
        <v>750</v>
      </c>
      <c r="B24" s="62"/>
      <c r="C24" s="416" t="s">
        <v>214</v>
      </c>
      <c r="D24" s="157">
        <f>SUM(D25)</f>
        <v>33200</v>
      </c>
      <c r="E24" s="400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</row>
    <row r="25" spans="1:23" s="79" customFormat="1" ht="24.75" customHeight="1">
      <c r="A25" s="529" t="s">
        <v>378</v>
      </c>
      <c r="B25" s="525"/>
      <c r="C25" s="525"/>
      <c r="D25" s="78">
        <f>SUM(D26:D27)</f>
        <v>33200</v>
      </c>
      <c r="E25" s="40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12.75">
      <c r="A26" s="73"/>
      <c r="B26" s="51" t="s">
        <v>222</v>
      </c>
      <c r="C26" s="52" t="s">
        <v>223</v>
      </c>
      <c r="D26" s="80">
        <v>20000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12.75">
      <c r="A27" s="73"/>
      <c r="B27" s="51" t="s">
        <v>80</v>
      </c>
      <c r="C27" s="55" t="s">
        <v>81</v>
      </c>
      <c r="D27" s="80">
        <v>13200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401" customFormat="1" ht="15">
      <c r="A28" s="70">
        <v>754</v>
      </c>
      <c r="B28" s="62"/>
      <c r="C28" s="416" t="s">
        <v>224</v>
      </c>
      <c r="D28" s="157">
        <f>SUM(D29,D31)</f>
        <v>111350</v>
      </c>
      <c r="E28" s="400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</row>
    <row r="29" spans="1:23" s="79" customFormat="1" ht="12.75">
      <c r="A29" s="524" t="s">
        <v>388</v>
      </c>
      <c r="B29" s="525"/>
      <c r="C29" s="525"/>
      <c r="D29" s="78">
        <f>SUM(D30)</f>
        <v>23350</v>
      </c>
      <c r="E29" s="40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ht="38.25">
      <c r="A30" s="73"/>
      <c r="B30" s="51" t="s">
        <v>78</v>
      </c>
      <c r="C30" s="57" t="s">
        <v>79</v>
      </c>
      <c r="D30" s="80">
        <v>23350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ht="15.75" customHeight="1">
      <c r="A31" s="529" t="s">
        <v>386</v>
      </c>
      <c r="B31" s="525"/>
      <c r="C31" s="525"/>
      <c r="D31" s="78">
        <f>SUM(D32)</f>
        <v>88000</v>
      </c>
      <c r="E31" s="40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ht="12.75">
      <c r="A32" s="73"/>
      <c r="B32" s="51" t="s">
        <v>225</v>
      </c>
      <c r="C32" s="52" t="s">
        <v>13</v>
      </c>
      <c r="D32" s="80">
        <v>88000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405" customFormat="1" ht="60">
      <c r="A33" s="70">
        <v>756</v>
      </c>
      <c r="B33" s="62"/>
      <c r="C33" s="416" t="s">
        <v>14</v>
      </c>
      <c r="D33" s="157">
        <f>SUM(D34,D39,D47,D55,D58,D60)</f>
        <v>34683585</v>
      </c>
      <c r="E33" s="400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</row>
    <row r="34" spans="1:23" ht="12.75">
      <c r="A34" s="529" t="s">
        <v>380</v>
      </c>
      <c r="B34" s="525"/>
      <c r="C34" s="525"/>
      <c r="D34" s="78">
        <f>SUM(D35:D38)</f>
        <v>9232022</v>
      </c>
      <c r="E34" s="402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3.5" customHeight="1">
      <c r="A35" s="73"/>
      <c r="B35" s="51" t="s">
        <v>228</v>
      </c>
      <c r="C35" s="52" t="s">
        <v>229</v>
      </c>
      <c r="D35" s="80">
        <v>9100000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3.5" customHeight="1">
      <c r="A36" s="73"/>
      <c r="B36" s="51" t="s">
        <v>230</v>
      </c>
      <c r="C36" s="52" t="s">
        <v>231</v>
      </c>
      <c r="D36" s="80">
        <v>2022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ht="13.5" customHeight="1">
      <c r="A37" s="73"/>
      <c r="B37" s="51" t="s">
        <v>232</v>
      </c>
      <c r="C37" s="52" t="s">
        <v>233</v>
      </c>
      <c r="D37" s="80">
        <v>70000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ht="13.5" customHeight="1">
      <c r="A38" s="73"/>
      <c r="B38" s="51" t="s">
        <v>234</v>
      </c>
      <c r="C38" s="52" t="s">
        <v>235</v>
      </c>
      <c r="D38" s="80">
        <v>60000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ht="12.75">
      <c r="A39" s="529" t="s">
        <v>379</v>
      </c>
      <c r="B39" s="525"/>
      <c r="C39" s="525"/>
      <c r="D39" s="78">
        <f>SUM(D40:D46)</f>
        <v>3678300</v>
      </c>
      <c r="E39" s="402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ht="12.75">
      <c r="A40" s="73"/>
      <c r="B40" s="51" t="s">
        <v>228</v>
      </c>
      <c r="C40" s="52" t="s">
        <v>229</v>
      </c>
      <c r="D40" s="80">
        <v>2550000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ht="12.75">
      <c r="A41" s="73"/>
      <c r="B41" s="51" t="s">
        <v>230</v>
      </c>
      <c r="C41" s="52" t="s">
        <v>231</v>
      </c>
      <c r="D41" s="80">
        <v>38300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ht="12.75">
      <c r="A42" s="73"/>
      <c r="B42" s="51" t="s">
        <v>232</v>
      </c>
      <c r="C42" s="52" t="s">
        <v>233</v>
      </c>
      <c r="D42" s="80">
        <v>320000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ht="25.5">
      <c r="A43" s="73"/>
      <c r="B43" s="51" t="s">
        <v>226</v>
      </c>
      <c r="C43" s="52" t="s">
        <v>227</v>
      </c>
      <c r="D43" s="80">
        <v>90000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ht="12.75">
      <c r="A44" s="73"/>
      <c r="B44" s="51" t="s">
        <v>237</v>
      </c>
      <c r="C44" s="52" t="s">
        <v>238</v>
      </c>
      <c r="D44" s="80">
        <v>100000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ht="12.75">
      <c r="A45" s="73"/>
      <c r="B45" s="51" t="s">
        <v>239</v>
      </c>
      <c r="C45" s="52" t="s">
        <v>240</v>
      </c>
      <c r="D45" s="80">
        <v>20000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3" ht="12.75">
      <c r="A46" s="73"/>
      <c r="B46" s="51" t="s">
        <v>234</v>
      </c>
      <c r="C46" s="52" t="s">
        <v>235</v>
      </c>
      <c r="D46" s="80">
        <v>560000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ht="30.75" customHeight="1">
      <c r="A47" s="534" t="s">
        <v>381</v>
      </c>
      <c r="B47" s="525"/>
      <c r="C47" s="525"/>
      <c r="D47" s="76">
        <f>SUM(D48:D54)</f>
        <v>959400</v>
      </c>
      <c r="E47" s="402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1:23" ht="13.5" customHeight="1">
      <c r="A48" s="73"/>
      <c r="B48" s="51" t="s">
        <v>243</v>
      </c>
      <c r="C48" s="52" t="s">
        <v>244</v>
      </c>
      <c r="D48" s="80">
        <v>150000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3" ht="13.5" customHeight="1">
      <c r="A49" s="73"/>
      <c r="B49" s="51" t="s">
        <v>241</v>
      </c>
      <c r="C49" s="52" t="s">
        <v>242</v>
      </c>
      <c r="D49" s="80">
        <v>120000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2.75">
      <c r="A50" s="73"/>
      <c r="B50" s="51" t="s">
        <v>215</v>
      </c>
      <c r="C50" s="52" t="s">
        <v>216</v>
      </c>
      <c r="D50" s="80">
        <v>5000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ht="12.75">
      <c r="A51" s="73"/>
      <c r="B51" s="51" t="s">
        <v>245</v>
      </c>
      <c r="C51" s="57" t="s">
        <v>16</v>
      </c>
      <c r="D51" s="80">
        <v>570000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3" ht="25.5">
      <c r="A52" s="73"/>
      <c r="B52" s="51" t="s">
        <v>217</v>
      </c>
      <c r="C52" s="57" t="s">
        <v>219</v>
      </c>
      <c r="D52" s="80">
        <v>40000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</row>
    <row r="53" spans="1:23" ht="12.75">
      <c r="A53" s="73"/>
      <c r="B53" s="51" t="s">
        <v>220</v>
      </c>
      <c r="C53" s="52" t="s">
        <v>221</v>
      </c>
      <c r="D53" s="80">
        <v>100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</row>
    <row r="54" spans="1:23" ht="12.75">
      <c r="A54" s="73"/>
      <c r="B54" s="51" t="s">
        <v>212</v>
      </c>
      <c r="C54" s="52" t="s">
        <v>213</v>
      </c>
      <c r="D54" s="80">
        <v>74300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3" ht="28.5" customHeight="1">
      <c r="A55" s="529" t="s">
        <v>328</v>
      </c>
      <c r="B55" s="525"/>
      <c r="C55" s="525"/>
      <c r="D55" s="78">
        <f>SUM(D56:D57)</f>
        <v>20641333</v>
      </c>
      <c r="E55" s="402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1:23" ht="13.5" customHeight="1">
      <c r="A56" s="73"/>
      <c r="B56" s="51" t="s">
        <v>246</v>
      </c>
      <c r="C56" s="52" t="s">
        <v>247</v>
      </c>
      <c r="D56" s="80">
        <v>20381333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ht="13.5" customHeight="1">
      <c r="A57" s="73"/>
      <c r="B57" s="51" t="s">
        <v>248</v>
      </c>
      <c r="C57" s="52" t="s">
        <v>249</v>
      </c>
      <c r="D57" s="80">
        <v>260000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23" ht="13.5" customHeight="1">
      <c r="A58" s="529" t="s">
        <v>1</v>
      </c>
      <c r="B58" s="533"/>
      <c r="C58" s="533"/>
      <c r="D58" s="77">
        <f>SUM(D59)</f>
        <v>91530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25.5">
      <c r="A59" s="73"/>
      <c r="B59" s="51" t="s">
        <v>342</v>
      </c>
      <c r="C59" s="52" t="s">
        <v>343</v>
      </c>
      <c r="D59" s="80">
        <v>91530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1:23" ht="13.5" customHeight="1">
      <c r="A60" s="529" t="s">
        <v>374</v>
      </c>
      <c r="B60" s="533"/>
      <c r="C60" s="533"/>
      <c r="D60" s="77">
        <f>SUM(D61)</f>
        <v>81000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1:23" ht="12.75">
      <c r="A61" s="73"/>
      <c r="B61" s="51" t="s">
        <v>209</v>
      </c>
      <c r="C61" s="52" t="s">
        <v>236</v>
      </c>
      <c r="D61" s="80">
        <v>81000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 s="405" customFormat="1" ht="15">
      <c r="A62" s="70">
        <v>758</v>
      </c>
      <c r="B62" s="62"/>
      <c r="C62" s="417" t="s">
        <v>250</v>
      </c>
      <c r="D62" s="157">
        <f>SUM(D63,D65)</f>
        <v>40000</v>
      </c>
      <c r="E62" s="400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</row>
    <row r="63" spans="1:23" ht="13.5" customHeight="1">
      <c r="A63" s="529" t="s">
        <v>374</v>
      </c>
      <c r="B63" s="533"/>
      <c r="C63" s="533"/>
      <c r="D63" s="78">
        <f>SUM(D64)</f>
        <v>20000</v>
      </c>
      <c r="E63" s="402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1:23" ht="13.5" customHeight="1">
      <c r="A64" s="73"/>
      <c r="B64" s="51" t="s">
        <v>251</v>
      </c>
      <c r="C64" s="57" t="s">
        <v>252</v>
      </c>
      <c r="D64" s="80">
        <v>20000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1:23" ht="13.5" customHeight="1">
      <c r="A65" s="529" t="s">
        <v>382</v>
      </c>
      <c r="B65" s="533"/>
      <c r="C65" s="533"/>
      <c r="D65" s="77">
        <f>SUM(D66)</f>
        <v>20000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3.5" customHeight="1">
      <c r="A66" s="73"/>
      <c r="B66" s="51" t="s">
        <v>80</v>
      </c>
      <c r="C66" s="55" t="s">
        <v>81</v>
      </c>
      <c r="D66" s="80">
        <v>20000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s="405" customFormat="1" ht="15">
      <c r="A67" s="70">
        <v>801</v>
      </c>
      <c r="B67" s="62"/>
      <c r="C67" s="401" t="s">
        <v>253</v>
      </c>
      <c r="D67" s="157">
        <f>SUM(D68,D70,D72)</f>
        <v>735138</v>
      </c>
      <c r="E67" s="400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</row>
    <row r="68" spans="1:23" ht="13.5" customHeight="1">
      <c r="A68" s="526" t="s">
        <v>383</v>
      </c>
      <c r="B68" s="525"/>
      <c r="C68" s="525"/>
      <c r="D68" s="78">
        <f>SUM(D69:D69)</f>
        <v>41500</v>
      </c>
      <c r="E68" s="402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ht="51">
      <c r="A69" s="73"/>
      <c r="B69" s="51" t="s">
        <v>85</v>
      </c>
      <c r="C69" s="52" t="s">
        <v>12</v>
      </c>
      <c r="D69" s="80">
        <v>41500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ht="13.5" customHeight="1">
      <c r="A70" s="526" t="s">
        <v>384</v>
      </c>
      <c r="B70" s="525"/>
      <c r="C70" s="525"/>
      <c r="D70" s="78">
        <f>SUM(D71:D71)</f>
        <v>690038</v>
      </c>
      <c r="E70" s="40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ht="13.5" customHeight="1">
      <c r="A71" s="73"/>
      <c r="B71" s="51" t="s">
        <v>222</v>
      </c>
      <c r="C71" s="55" t="s">
        <v>223</v>
      </c>
      <c r="D71" s="80">
        <v>690038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" customHeight="1">
      <c r="A72" s="526" t="s">
        <v>388</v>
      </c>
      <c r="B72" s="525"/>
      <c r="C72" s="525"/>
      <c r="D72" s="78">
        <f>SUM(D73:D73)</f>
        <v>3600</v>
      </c>
      <c r="E72" s="40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ht="39.75" customHeight="1">
      <c r="A73" s="73"/>
      <c r="B73" s="51" t="s">
        <v>254</v>
      </c>
      <c r="C73" s="57" t="s">
        <v>255</v>
      </c>
      <c r="D73" s="80">
        <v>3600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1:23" s="405" customFormat="1" ht="13.5" customHeight="1">
      <c r="A74" s="70">
        <v>852</v>
      </c>
      <c r="B74" s="62"/>
      <c r="C74" s="416" t="s">
        <v>256</v>
      </c>
      <c r="D74" s="157">
        <f>SUM(D75,D78)</f>
        <v>956079</v>
      </c>
      <c r="E74" s="400"/>
      <c r="F74" s="157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</row>
    <row r="75" spans="1:23" ht="12.75">
      <c r="A75" s="529" t="s">
        <v>385</v>
      </c>
      <c r="B75" s="525"/>
      <c r="C75" s="525"/>
      <c r="D75" s="78">
        <f>SUM(D76:D77)</f>
        <v>911679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1:23" ht="51">
      <c r="A76" s="53"/>
      <c r="B76" s="54" t="s">
        <v>85</v>
      </c>
      <c r="C76" s="52" t="s">
        <v>12</v>
      </c>
      <c r="D76" s="82">
        <v>747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1:23" ht="12.75">
      <c r="A77" s="53"/>
      <c r="B77" s="54" t="s">
        <v>222</v>
      </c>
      <c r="C77" s="52" t="s">
        <v>223</v>
      </c>
      <c r="D77" s="82">
        <v>910932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1:23" ht="18" customHeight="1">
      <c r="A78" s="529" t="s">
        <v>387</v>
      </c>
      <c r="B78" s="525"/>
      <c r="C78" s="525"/>
      <c r="D78" s="77">
        <f>SUM(D79:D80)</f>
        <v>44400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1:23" ht="12.75">
      <c r="A79" s="53"/>
      <c r="B79" s="54" t="s">
        <v>222</v>
      </c>
      <c r="C79" s="52" t="s">
        <v>223</v>
      </c>
      <c r="D79" s="80">
        <v>39000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1:23" ht="12.75">
      <c r="A80" s="53"/>
      <c r="B80" s="54" t="s">
        <v>80</v>
      </c>
      <c r="C80" s="79" t="s">
        <v>81</v>
      </c>
      <c r="D80" s="82">
        <v>5400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1:23" ht="15">
      <c r="A81" s="70">
        <v>854</v>
      </c>
      <c r="B81" s="62"/>
      <c r="C81" s="416" t="s">
        <v>257</v>
      </c>
      <c r="D81" s="157">
        <f>SUM(D82)</f>
        <v>708188</v>
      </c>
      <c r="E81" s="40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1:23" ht="27.75" customHeight="1">
      <c r="A82" s="529" t="s">
        <v>51</v>
      </c>
      <c r="B82" s="525"/>
      <c r="C82" s="525"/>
      <c r="D82" s="78">
        <f>SUM(D83:D85)</f>
        <v>708188</v>
      </c>
      <c r="E82" s="40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1:23" ht="25.5">
      <c r="A83" s="73"/>
      <c r="B83" s="51" t="s">
        <v>222</v>
      </c>
      <c r="C83" s="52" t="s">
        <v>54</v>
      </c>
      <c r="D83" s="80">
        <v>489998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1:23" ht="12.75">
      <c r="A84" s="73"/>
      <c r="B84" s="51" t="s">
        <v>222</v>
      </c>
      <c r="C84" s="52" t="s">
        <v>52</v>
      </c>
      <c r="D84" s="80">
        <v>174690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1:23" ht="25.5">
      <c r="A85" s="73"/>
      <c r="B85" s="51" t="s">
        <v>222</v>
      </c>
      <c r="C85" s="52" t="s">
        <v>53</v>
      </c>
      <c r="D85" s="80">
        <v>43500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1:23" ht="15">
      <c r="A86" s="70">
        <v>900</v>
      </c>
      <c r="B86" s="62"/>
      <c r="C86" s="416" t="s">
        <v>258</v>
      </c>
      <c r="D86" s="157">
        <f>SUM(D87)</f>
        <v>2286330</v>
      </c>
      <c r="E86" s="40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</row>
    <row r="87" spans="1:23" ht="18" customHeight="1">
      <c r="A87" s="529" t="s">
        <v>55</v>
      </c>
      <c r="B87" s="525"/>
      <c r="C87" s="525"/>
      <c r="D87" s="78">
        <f>SUM(D88)</f>
        <v>2286330</v>
      </c>
      <c r="E87" s="40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1:23" ht="38.25">
      <c r="A88" s="53"/>
      <c r="B88" s="54" t="s">
        <v>259</v>
      </c>
      <c r="C88" s="52" t="s">
        <v>17</v>
      </c>
      <c r="D88" s="82">
        <v>2286330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1:23" ht="30">
      <c r="A89" s="70">
        <v>921</v>
      </c>
      <c r="B89" s="62"/>
      <c r="C89" s="416" t="s">
        <v>260</v>
      </c>
      <c r="D89" s="157">
        <f>SUM(D90)</f>
        <v>2745</v>
      </c>
      <c r="E89" s="40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1:23" ht="21.75" customHeight="1">
      <c r="A90" s="529" t="s">
        <v>55</v>
      </c>
      <c r="B90" s="525"/>
      <c r="C90" s="525"/>
      <c r="D90" s="78">
        <f>SUM(D91)</f>
        <v>2745</v>
      </c>
      <c r="E90" s="402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1:23" ht="13.5" customHeight="1">
      <c r="A91" s="73"/>
      <c r="B91" s="51" t="s">
        <v>222</v>
      </c>
      <c r="C91" s="52" t="s">
        <v>223</v>
      </c>
      <c r="D91" s="80">
        <v>2745</v>
      </c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</row>
    <row r="92" spans="1:23" ht="15">
      <c r="A92" s="70">
        <v>926</v>
      </c>
      <c r="B92" s="62"/>
      <c r="C92" s="416" t="s">
        <v>261</v>
      </c>
      <c r="D92" s="157">
        <f>SUM(D93)</f>
        <v>95000</v>
      </c>
      <c r="E92" s="40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1:23" ht="19.5" customHeight="1">
      <c r="A93" s="529" t="s">
        <v>56</v>
      </c>
      <c r="B93" s="525"/>
      <c r="C93" s="525"/>
      <c r="D93" s="78">
        <f>SUM(D94:D95)</f>
        <v>95000</v>
      </c>
      <c r="E93" s="402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</row>
    <row r="94" spans="1:23" ht="51">
      <c r="A94" s="73"/>
      <c r="B94" s="51" t="s">
        <v>85</v>
      </c>
      <c r="C94" s="52" t="s">
        <v>12</v>
      </c>
      <c r="D94" s="80">
        <v>81000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2:23" ht="12.75" customHeight="1">
      <c r="B95" s="51" t="s">
        <v>222</v>
      </c>
      <c r="C95" s="52" t="s">
        <v>223</v>
      </c>
      <c r="D95" s="80">
        <v>14000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1:23" s="81" customFormat="1" ht="15.75">
      <c r="A96" s="66" t="s">
        <v>353</v>
      </c>
      <c r="B96" s="530" t="s">
        <v>357</v>
      </c>
      <c r="C96" s="531"/>
      <c r="D96" s="68">
        <f>SUM(D98)</f>
        <v>10305391</v>
      </c>
      <c r="E96" s="398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</row>
    <row r="97" spans="2:23" s="81" customFormat="1" ht="15.75">
      <c r="B97" s="60"/>
      <c r="C97" s="60"/>
      <c r="D97" s="65"/>
      <c r="E97" s="398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</row>
    <row r="98" spans="1:23" s="405" customFormat="1" ht="15">
      <c r="A98" s="70">
        <v>758</v>
      </c>
      <c r="B98" s="62"/>
      <c r="C98" s="417" t="s">
        <v>250</v>
      </c>
      <c r="D98" s="157">
        <f>SUM(D99,D101)</f>
        <v>10305391</v>
      </c>
      <c r="E98" s="400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</row>
    <row r="99" spans="1:23" ht="28.5" customHeight="1">
      <c r="A99" s="524" t="s">
        <v>333</v>
      </c>
      <c r="B99" s="525"/>
      <c r="C99" s="525"/>
      <c r="D99" s="78">
        <f>SUM(D100)</f>
        <v>8725516</v>
      </c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</row>
    <row r="100" spans="1:23" ht="15" customHeight="1">
      <c r="A100" s="73"/>
      <c r="B100" s="51" t="s">
        <v>262</v>
      </c>
      <c r="C100" s="57" t="s">
        <v>263</v>
      </c>
      <c r="D100" s="80">
        <v>8725516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1:23" ht="12.75">
      <c r="A101" s="524" t="s">
        <v>335</v>
      </c>
      <c r="B101" s="525"/>
      <c r="C101" s="525"/>
      <c r="D101" s="78">
        <f>SUM(D102)</f>
        <v>1579875</v>
      </c>
      <c r="E101" s="402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1:23" ht="14.25" customHeight="1">
      <c r="A102" s="73"/>
      <c r="B102" s="51" t="s">
        <v>262</v>
      </c>
      <c r="C102" s="57" t="s">
        <v>263</v>
      </c>
      <c r="D102" s="80">
        <v>1579875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1:23" s="81" customFormat="1" ht="15.75">
      <c r="A103" s="67" t="s">
        <v>354</v>
      </c>
      <c r="B103" s="532" t="s">
        <v>272</v>
      </c>
      <c r="C103" s="531"/>
      <c r="D103" s="68">
        <f>SUM(D104)</f>
        <v>36000</v>
      </c>
      <c r="E103" s="407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</row>
    <row r="104" spans="1:23" ht="15">
      <c r="A104" s="70">
        <v>854</v>
      </c>
      <c r="B104" s="62"/>
      <c r="C104" s="416" t="s">
        <v>257</v>
      </c>
      <c r="D104" s="157">
        <f>SUM(D105)</f>
        <v>36000</v>
      </c>
      <c r="E104" s="40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1:23" ht="25.5" customHeight="1">
      <c r="A105" s="524" t="s">
        <v>57</v>
      </c>
      <c r="B105" s="525"/>
      <c r="C105" s="525"/>
      <c r="D105" s="76">
        <f>SUM(D106)</f>
        <v>36000</v>
      </c>
      <c r="E105" s="402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2:23" ht="24.75" customHeight="1">
      <c r="B106" s="54" t="s">
        <v>264</v>
      </c>
      <c r="C106" s="52" t="s">
        <v>265</v>
      </c>
      <c r="D106" s="82">
        <v>36000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1:23" s="81" customFormat="1" ht="15.75">
      <c r="A107" s="67" t="s">
        <v>356</v>
      </c>
      <c r="B107" s="530" t="s">
        <v>340</v>
      </c>
      <c r="C107" s="531"/>
      <c r="D107" s="68">
        <f>SUM(D108,D118)</f>
        <v>7629309</v>
      </c>
      <c r="E107" s="407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</row>
    <row r="108" spans="2:23" ht="27" customHeight="1">
      <c r="B108" s="527" t="s">
        <v>341</v>
      </c>
      <c r="C108" s="528"/>
      <c r="D108" s="82">
        <f>SUM(D109,D112,D115)</f>
        <v>6906481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ht="15">
      <c r="A109" s="70">
        <v>750</v>
      </c>
      <c r="B109" s="50"/>
      <c r="C109" s="418" t="s">
        <v>214</v>
      </c>
      <c r="D109" s="419">
        <f>SUM(D110)</f>
        <v>123375</v>
      </c>
      <c r="E109" s="408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ht="13.5" customHeight="1">
      <c r="A110" s="526" t="s">
        <v>388</v>
      </c>
      <c r="B110" s="525"/>
      <c r="C110" s="525"/>
      <c r="D110" s="76">
        <f>SUM(D111)</f>
        <v>123375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ht="37.5" customHeight="1">
      <c r="A111" s="50"/>
      <c r="B111" s="53">
        <v>2010</v>
      </c>
      <c r="C111" s="83" t="s">
        <v>266</v>
      </c>
      <c r="D111" s="82">
        <v>123375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ht="45">
      <c r="A112" s="70">
        <v>751</v>
      </c>
      <c r="B112" s="50"/>
      <c r="C112" s="420" t="s">
        <v>267</v>
      </c>
      <c r="D112" s="419">
        <f>SUM(D113)</f>
        <v>5800</v>
      </c>
      <c r="E112" s="408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1:23" ht="12.75">
      <c r="A113" s="526" t="s">
        <v>388</v>
      </c>
      <c r="B113" s="525"/>
      <c r="C113" s="525"/>
      <c r="D113" s="78">
        <f>SUM(D114)</f>
        <v>5800</v>
      </c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1:23" ht="37.5" customHeight="1">
      <c r="A114" s="53"/>
      <c r="B114" s="53">
        <v>2010</v>
      </c>
      <c r="C114" s="83" t="s">
        <v>266</v>
      </c>
      <c r="D114" s="82">
        <v>5800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1:23" ht="15">
      <c r="A115" s="70">
        <v>852</v>
      </c>
      <c r="B115" s="50"/>
      <c r="C115" s="418" t="s">
        <v>269</v>
      </c>
      <c r="D115" s="157">
        <f>SUM(D116)</f>
        <v>6777306</v>
      </c>
      <c r="E115" s="400"/>
      <c r="F115" s="157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1:23" ht="12.75">
      <c r="A116" s="526" t="s">
        <v>388</v>
      </c>
      <c r="B116" s="525"/>
      <c r="C116" s="525"/>
      <c r="D116" s="78">
        <f>SUM(D117)</f>
        <v>6777306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1:23" ht="37.5" customHeight="1">
      <c r="A117" s="53"/>
      <c r="B117" s="53">
        <v>2010</v>
      </c>
      <c r="C117" s="83" t="s">
        <v>266</v>
      </c>
      <c r="D117" s="82">
        <v>6777306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2:23" ht="27" customHeight="1">
      <c r="B118" s="527" t="s">
        <v>586</v>
      </c>
      <c r="C118" s="528"/>
      <c r="D118" s="82">
        <f>SUM(D119)</f>
        <v>722828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1:23" ht="15">
      <c r="A119" s="70">
        <v>852</v>
      </c>
      <c r="B119" s="62"/>
      <c r="C119" s="416" t="s">
        <v>256</v>
      </c>
      <c r="D119" s="157">
        <f>SUM(D120)</f>
        <v>722828</v>
      </c>
      <c r="E119" s="408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1:23" ht="12.75">
      <c r="A120" s="526" t="s">
        <v>388</v>
      </c>
      <c r="B120" s="525"/>
      <c r="C120" s="525"/>
      <c r="D120" s="78">
        <f>SUM(D121)</f>
        <v>722828</v>
      </c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</row>
    <row r="121" spans="2:23" ht="26.25" customHeight="1">
      <c r="B121" s="54" t="s">
        <v>270</v>
      </c>
      <c r="C121" s="52" t="s">
        <v>271</v>
      </c>
      <c r="D121" s="82">
        <v>722828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</row>
    <row r="122" spans="4:23" ht="12.75">
      <c r="D122" s="55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2:23" ht="12.75">
      <c r="B123" s="54"/>
      <c r="C123" s="52"/>
      <c r="D123" s="55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2:23" ht="12.75">
      <c r="B124" s="54"/>
      <c r="C124" s="52"/>
      <c r="D124" s="55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</row>
    <row r="125" spans="2:23" ht="12.75">
      <c r="B125" s="54"/>
      <c r="C125" s="52"/>
      <c r="D125" s="55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2:23" ht="12.75">
      <c r="B126" s="54"/>
      <c r="C126" s="52"/>
      <c r="D126" s="55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</row>
    <row r="127" spans="2:23" ht="12.75">
      <c r="B127" s="54"/>
      <c r="C127" s="52"/>
      <c r="D127" s="55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</row>
    <row r="128" spans="2:23" ht="12.75">
      <c r="B128" s="54"/>
      <c r="C128" s="52"/>
      <c r="D128" s="55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</row>
    <row r="129" spans="2:23" ht="12.75">
      <c r="B129" s="54"/>
      <c r="C129" s="52"/>
      <c r="D129" s="55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</row>
    <row r="130" spans="2:23" ht="12.75">
      <c r="B130" s="54"/>
      <c r="C130" s="52"/>
      <c r="D130" s="55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</row>
    <row r="131" spans="2:23" ht="12.75">
      <c r="B131" s="54"/>
      <c r="C131" s="52"/>
      <c r="D131" s="55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</row>
    <row r="132" spans="2:23" ht="12.75">
      <c r="B132" s="54"/>
      <c r="C132" s="52"/>
      <c r="D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</row>
    <row r="133" spans="2:23" ht="12.75">
      <c r="B133" s="54"/>
      <c r="C133" s="52"/>
      <c r="D133" s="55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</row>
    <row r="134" spans="2:23" ht="12.75">
      <c r="B134" s="54"/>
      <c r="C134" s="52"/>
      <c r="D134" s="55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2:23" ht="12.75">
      <c r="B135" s="54"/>
      <c r="C135" s="52"/>
      <c r="D135" s="55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</row>
    <row r="136" spans="2:23" ht="12.75">
      <c r="B136" s="54"/>
      <c r="C136" s="52"/>
      <c r="D136" s="55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2:23" ht="12.75">
      <c r="B137" s="54"/>
      <c r="C137" s="52"/>
      <c r="D137" s="55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</row>
    <row r="138" spans="2:23" ht="12.75">
      <c r="B138" s="54"/>
      <c r="C138" s="52"/>
      <c r="D138" s="55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2:23" ht="12.75">
      <c r="B139" s="54"/>
      <c r="C139" s="52"/>
      <c r="D139" s="55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</row>
    <row r="140" spans="2:23" ht="12.75">
      <c r="B140" s="54"/>
      <c r="C140" s="52"/>
      <c r="D140" s="55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</row>
    <row r="141" spans="2:23" ht="12.75">
      <c r="B141" s="54"/>
      <c r="C141" s="52"/>
      <c r="D141" s="55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2:23" ht="12.75">
      <c r="B142" s="54"/>
      <c r="C142" s="52"/>
      <c r="D142" s="55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</row>
    <row r="143" spans="2:23" ht="12.75">
      <c r="B143" s="54"/>
      <c r="C143" s="52"/>
      <c r="D143" s="55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</row>
    <row r="144" spans="2:23" ht="12.75">
      <c r="B144" s="54"/>
      <c r="C144" s="52"/>
      <c r="D144" s="55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2:23" ht="12.75">
      <c r="B145" s="54"/>
      <c r="C145" s="52"/>
      <c r="D145" s="55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</row>
    <row r="146" spans="2:23" ht="12.75">
      <c r="B146" s="54"/>
      <c r="C146" s="52"/>
      <c r="D146" s="55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</row>
    <row r="147" spans="2:23" ht="12.75">
      <c r="B147" s="54"/>
      <c r="C147" s="52"/>
      <c r="D147" s="55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</row>
    <row r="148" spans="2:23" ht="12.75">
      <c r="B148" s="54"/>
      <c r="C148" s="52"/>
      <c r="D148" s="55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</row>
    <row r="149" spans="2:23" ht="12.75">
      <c r="B149" s="54"/>
      <c r="C149" s="52"/>
      <c r="D149" s="55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</row>
    <row r="150" spans="2:23" ht="12.75">
      <c r="B150" s="54"/>
      <c r="C150" s="52"/>
      <c r="D150" s="55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</row>
    <row r="151" spans="2:23" ht="12.75">
      <c r="B151" s="54"/>
      <c r="C151" s="52"/>
      <c r="D151" s="55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</row>
    <row r="152" spans="2:23" ht="12.75">
      <c r="B152" s="54"/>
      <c r="C152" s="52"/>
      <c r="D152" s="55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</row>
    <row r="153" spans="2:23" ht="12.75">
      <c r="B153" s="54"/>
      <c r="C153" s="52"/>
      <c r="D153" s="55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</row>
    <row r="154" spans="2:23" ht="12.75">
      <c r="B154" s="54"/>
      <c r="C154" s="52"/>
      <c r="D154" s="55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</row>
    <row r="155" spans="2:23" ht="12.75">
      <c r="B155" s="54"/>
      <c r="C155" s="52"/>
      <c r="D155" s="55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</row>
    <row r="156" spans="2:23" ht="12.75">
      <c r="B156" s="54"/>
      <c r="C156" s="52"/>
      <c r="D156" s="55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</row>
    <row r="157" spans="2:23" ht="12.75">
      <c r="B157" s="54"/>
      <c r="C157" s="52"/>
      <c r="D157" s="55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</row>
    <row r="158" spans="2:23" ht="12.75">
      <c r="B158" s="54"/>
      <c r="C158" s="52"/>
      <c r="D158" s="55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</row>
    <row r="159" spans="2:23" ht="12.75">
      <c r="B159" s="54"/>
      <c r="C159" s="52"/>
      <c r="D159" s="55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</row>
    <row r="160" spans="2:23" ht="12.75">
      <c r="B160" s="54"/>
      <c r="C160" s="52"/>
      <c r="D160" s="55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</row>
    <row r="161" spans="2:23" ht="12.75">
      <c r="B161" s="54"/>
      <c r="C161" s="52"/>
      <c r="D161" s="55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</row>
    <row r="162" spans="2:23" ht="12.75">
      <c r="B162" s="54"/>
      <c r="C162" s="52"/>
      <c r="D162" s="55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</row>
    <row r="163" spans="2:23" ht="12.75">
      <c r="B163" s="54"/>
      <c r="C163" s="52"/>
      <c r="D163" s="55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</row>
    <row r="164" spans="2:23" ht="12.75">
      <c r="B164" s="54"/>
      <c r="C164" s="52"/>
      <c r="D164" s="55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</row>
    <row r="165" spans="2:23" ht="12.75">
      <c r="B165" s="54"/>
      <c r="C165" s="52"/>
      <c r="D165" s="55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</row>
    <row r="166" spans="2:23" ht="12.75">
      <c r="B166" s="54"/>
      <c r="C166" s="52"/>
      <c r="D166" s="55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</row>
    <row r="167" spans="4:23" ht="12.75">
      <c r="D167" s="55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</row>
    <row r="168" spans="2:23" ht="12.75">
      <c r="B168" s="79"/>
      <c r="C168" s="79"/>
      <c r="D168" s="79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</row>
    <row r="169" spans="2:23" ht="12.75">
      <c r="B169" s="79"/>
      <c r="C169" s="53"/>
      <c r="D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</row>
    <row r="170" spans="3:23" ht="12.75">
      <c r="C170" s="53"/>
      <c r="D170" s="53"/>
      <c r="E170" s="409"/>
      <c r="F170" s="41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</row>
    <row r="171" spans="4:23" ht="12.75">
      <c r="D171" s="79"/>
      <c r="E171" s="409"/>
      <c r="F171" s="41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</row>
    <row r="172" spans="2:23" ht="12.75">
      <c r="B172" s="411"/>
      <c r="C172" s="79"/>
      <c r="D172" s="82"/>
      <c r="E172" s="402"/>
      <c r="F172" s="82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</row>
    <row r="173" spans="2:23" ht="12.75">
      <c r="B173" s="412"/>
      <c r="D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</row>
    <row r="174" spans="2:23" ht="12.75">
      <c r="B174" s="412"/>
      <c r="D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</row>
    <row r="175" spans="2:23" ht="12.75">
      <c r="B175" s="412"/>
      <c r="D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</row>
    <row r="176" spans="2:23" ht="12.75">
      <c r="B176" s="412"/>
      <c r="D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</row>
    <row r="177" spans="2:23" ht="12.75">
      <c r="B177" s="412"/>
      <c r="D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</row>
    <row r="178" spans="2:23" ht="12.75">
      <c r="B178" s="411"/>
      <c r="C178" s="79"/>
      <c r="D178" s="82"/>
      <c r="E178" s="402"/>
      <c r="F178" s="82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</row>
    <row r="179" spans="2:23" ht="12.75">
      <c r="B179" s="412"/>
      <c r="D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</row>
    <row r="180" spans="2:23" ht="12.75">
      <c r="B180" s="412"/>
      <c r="D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</row>
    <row r="181" spans="2:23" ht="12.75">
      <c r="B181" s="411"/>
      <c r="C181" s="79"/>
      <c r="D181" s="82"/>
      <c r="E181" s="402"/>
      <c r="F181" s="82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</row>
    <row r="182" spans="2:23" ht="12.75">
      <c r="B182" s="412"/>
      <c r="D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</row>
    <row r="183" spans="2:23" ht="12.75">
      <c r="B183" s="412"/>
      <c r="D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</row>
    <row r="184" spans="2:23" ht="12.75">
      <c r="B184" s="412"/>
      <c r="D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</row>
    <row r="185" spans="2:23" ht="12.75">
      <c r="B185" s="411"/>
      <c r="C185" s="79"/>
      <c r="D185" s="82"/>
      <c r="E185" s="402"/>
      <c r="F185" s="82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</row>
    <row r="186" spans="2:23" ht="12.75">
      <c r="B186" s="412"/>
      <c r="D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</row>
    <row r="187" spans="2:23" ht="12.75">
      <c r="B187" s="412"/>
      <c r="D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</row>
    <row r="188" spans="2:23" ht="12.75">
      <c r="B188" s="412"/>
      <c r="D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2:23" ht="12.75">
      <c r="B189" s="412"/>
      <c r="D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</row>
    <row r="190" spans="2:23" ht="12.75">
      <c r="B190" s="412"/>
      <c r="D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2:23" ht="12.75">
      <c r="B191" s="411"/>
      <c r="C191" s="79"/>
      <c r="D191" s="82"/>
      <c r="E191" s="402"/>
      <c r="F191" s="82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</row>
    <row r="192" spans="2:23" ht="12.75">
      <c r="B192" s="412"/>
      <c r="D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</row>
    <row r="193" spans="2:23" ht="12.75">
      <c r="B193" s="412"/>
      <c r="D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</row>
    <row r="194" spans="2:23" ht="12.75">
      <c r="B194" s="411"/>
      <c r="C194" s="53"/>
      <c r="D194" s="82"/>
      <c r="E194" s="402"/>
      <c r="F194" s="82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</row>
    <row r="195" spans="4:23" ht="12.75">
      <c r="D195" s="55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</row>
    <row r="196" spans="4:23" ht="12.75">
      <c r="D196" s="55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4:23" ht="12.75">
      <c r="D197" s="55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</row>
    <row r="198" spans="2:23" ht="12.75">
      <c r="B198" s="79"/>
      <c r="C198" s="79"/>
      <c r="D198" s="82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</row>
    <row r="199" spans="2:23" ht="12.75">
      <c r="B199" s="79"/>
      <c r="C199" s="79"/>
      <c r="D199" s="82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</row>
    <row r="200" spans="2:23" ht="12.75">
      <c r="B200" s="79"/>
      <c r="C200" s="79"/>
      <c r="D200" s="82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</row>
    <row r="201" spans="2:23" ht="12.75">
      <c r="B201" s="79"/>
      <c r="C201" s="79"/>
      <c r="D201" s="82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</row>
    <row r="202" spans="2:23" ht="12.75">
      <c r="B202" s="79"/>
      <c r="C202" s="79"/>
      <c r="D202" s="82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</row>
    <row r="203" spans="2:23" ht="12.75">
      <c r="B203" s="79"/>
      <c r="C203" s="79"/>
      <c r="D203" s="82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</row>
    <row r="204" spans="2:23" ht="12.75">
      <c r="B204" s="79"/>
      <c r="C204" s="53"/>
      <c r="D204" s="82"/>
      <c r="E204" s="402"/>
      <c r="F204" s="82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</row>
    <row r="205" spans="2:23" ht="12.75">
      <c r="B205" s="79"/>
      <c r="C205" s="79"/>
      <c r="D205" s="82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</row>
    <row r="206" spans="3:23" ht="12.75">
      <c r="C206" s="53"/>
      <c r="D206" s="82"/>
      <c r="E206" s="402"/>
      <c r="F206" s="82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</row>
    <row r="207" spans="4:23" ht="12.75">
      <c r="D207" s="55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</row>
    <row r="208" spans="4:23" ht="12.75">
      <c r="D208" s="55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</row>
    <row r="209" spans="4:23" ht="12.75">
      <c r="D209" s="55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</row>
    <row r="210" spans="4:23" ht="12.75">
      <c r="D210" s="55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</row>
    <row r="211" spans="4:23" ht="12.75">
      <c r="D211" s="55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</row>
    <row r="212" spans="4:23" ht="12.75">
      <c r="D212" s="55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</row>
    <row r="213" spans="4:23" ht="12.75">
      <c r="D213" s="55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</row>
    <row r="214" spans="4:23" ht="12.75">
      <c r="D214" s="55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</row>
    <row r="215" spans="4:23" ht="12.75">
      <c r="D215" s="55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</row>
    <row r="216" spans="4:23" ht="12.75">
      <c r="D216" s="55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</row>
    <row r="217" spans="4:23" ht="12.75">
      <c r="D217" s="55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</row>
    <row r="218" spans="4:23" ht="12.75">
      <c r="D218" s="55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</row>
    <row r="219" spans="4:23" ht="12.75">
      <c r="D219" s="55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</row>
    <row r="220" spans="4:23" ht="12.75">
      <c r="D220" s="55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</row>
    <row r="221" spans="4:23" ht="12.75">
      <c r="D221" s="55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</row>
    <row r="222" spans="4:23" ht="12.75">
      <c r="D222" s="55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</row>
    <row r="223" spans="4:23" ht="12.75">
      <c r="D223" s="55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</row>
    <row r="224" spans="4:23" ht="12.75">
      <c r="D224" s="55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</row>
    <row r="225" spans="4:23" ht="12.75">
      <c r="D225" s="55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</row>
    <row r="226" spans="4:23" ht="12.75">
      <c r="D226" s="55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</row>
    <row r="227" spans="4:23" ht="12.75">
      <c r="D227" s="55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</row>
    <row r="228" spans="4:23" ht="12.75">
      <c r="D228" s="55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</row>
    <row r="229" spans="4:23" ht="12.75">
      <c r="D229" s="55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</row>
    <row r="230" spans="4:23" ht="12.75">
      <c r="D230" s="55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</row>
    <row r="231" spans="4:23" ht="12.75">
      <c r="D231" s="55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</row>
    <row r="232" spans="4:23" ht="12.75">
      <c r="D232" s="55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</row>
    <row r="233" spans="4:23" ht="12.75">
      <c r="D233" s="55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</row>
    <row r="234" spans="4:23" ht="12.75">
      <c r="D234" s="55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</row>
    <row r="235" spans="4:23" ht="12.75">
      <c r="D235" s="55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</row>
    <row r="236" ht="12.75">
      <c r="D236" s="55"/>
    </row>
    <row r="237" ht="12.75">
      <c r="D237" s="55"/>
    </row>
    <row r="238" ht="12.75">
      <c r="D238" s="55"/>
    </row>
    <row r="239" ht="12.75">
      <c r="D239" s="55"/>
    </row>
    <row r="240" ht="12.75">
      <c r="D240" s="55"/>
    </row>
    <row r="241" ht="12.75">
      <c r="D241" s="55"/>
    </row>
    <row r="242" ht="12.75">
      <c r="D242" s="55"/>
    </row>
    <row r="243" ht="12.75">
      <c r="D243" s="55"/>
    </row>
    <row r="244" ht="12.75">
      <c r="D244" s="55"/>
    </row>
    <row r="245" ht="12.75">
      <c r="D245" s="55"/>
    </row>
    <row r="246" ht="12.75">
      <c r="D246" s="55"/>
    </row>
    <row r="247" ht="12.75">
      <c r="D247" s="55"/>
    </row>
    <row r="248" ht="12.75">
      <c r="D248" s="55"/>
    </row>
    <row r="249" ht="12.75">
      <c r="D249" s="55"/>
    </row>
    <row r="250" ht="12.75">
      <c r="D250" s="55"/>
    </row>
    <row r="251" ht="12.75">
      <c r="D251" s="55"/>
    </row>
    <row r="252" ht="12.75">
      <c r="D252" s="55"/>
    </row>
    <row r="253" ht="12.75">
      <c r="D253" s="55"/>
    </row>
    <row r="254" ht="12.75">
      <c r="D254" s="55"/>
    </row>
    <row r="255" ht="12.75">
      <c r="D255" s="55"/>
    </row>
    <row r="256" ht="12.75">
      <c r="D256" s="55"/>
    </row>
    <row r="257" ht="12.75">
      <c r="D257" s="55"/>
    </row>
    <row r="258" ht="12.75">
      <c r="D258" s="55"/>
    </row>
    <row r="259" ht="12.75">
      <c r="D259" s="55"/>
    </row>
    <row r="260" ht="12.75">
      <c r="D260" s="55"/>
    </row>
    <row r="261" ht="12.75">
      <c r="D261" s="55"/>
    </row>
    <row r="262" ht="12.75">
      <c r="D262" s="55"/>
    </row>
    <row r="263" ht="12.75">
      <c r="D263" s="55"/>
    </row>
    <row r="264" ht="12.75">
      <c r="D264" s="55"/>
    </row>
    <row r="265" ht="12.75">
      <c r="D265" s="55"/>
    </row>
    <row r="266" ht="12.75">
      <c r="D266" s="55"/>
    </row>
    <row r="267" ht="12.75">
      <c r="D267" s="55"/>
    </row>
    <row r="268" ht="12.75">
      <c r="D268" s="55"/>
    </row>
    <row r="269" ht="12.75">
      <c r="D269" s="55"/>
    </row>
    <row r="270" ht="12.75">
      <c r="D270" s="55"/>
    </row>
    <row r="271" ht="12.75">
      <c r="D271" s="55"/>
    </row>
    <row r="272" ht="12.75">
      <c r="D272" s="55"/>
    </row>
    <row r="273" ht="12.75">
      <c r="D273" s="55"/>
    </row>
    <row r="274" ht="12.75">
      <c r="D274" s="55"/>
    </row>
    <row r="275" ht="12.75">
      <c r="D275" s="55"/>
    </row>
    <row r="276" ht="12.75">
      <c r="D276" s="55"/>
    </row>
    <row r="277" ht="12.75">
      <c r="D277" s="55"/>
    </row>
    <row r="278" ht="12.75">
      <c r="D278" s="55"/>
    </row>
    <row r="279" ht="12.75">
      <c r="D279" s="55"/>
    </row>
    <row r="280" ht="12.75">
      <c r="D280" s="55"/>
    </row>
    <row r="281" ht="12.75">
      <c r="D281" s="55"/>
    </row>
    <row r="282" ht="12.75">
      <c r="D282" s="55"/>
    </row>
    <row r="283" ht="12.75">
      <c r="D283" s="55"/>
    </row>
    <row r="284" ht="12.75">
      <c r="D284" s="55"/>
    </row>
    <row r="285" ht="12.75">
      <c r="D285" s="55"/>
    </row>
    <row r="286" ht="12.75">
      <c r="D286" s="55"/>
    </row>
    <row r="287" ht="12.75">
      <c r="D287" s="55"/>
    </row>
    <row r="288" ht="12.75">
      <c r="D288" s="55"/>
    </row>
    <row r="289" ht="12.75">
      <c r="D289" s="55"/>
    </row>
    <row r="290" ht="12.75">
      <c r="D290" s="55"/>
    </row>
    <row r="291" ht="12.75">
      <c r="D291" s="55"/>
    </row>
    <row r="292" ht="12.75">
      <c r="D292" s="55"/>
    </row>
    <row r="293" ht="12.75">
      <c r="D293" s="55"/>
    </row>
    <row r="294" ht="12.75">
      <c r="D294" s="55"/>
    </row>
    <row r="295" ht="12.75">
      <c r="D295" s="55"/>
    </row>
    <row r="296" ht="12.75">
      <c r="D296" s="55"/>
    </row>
    <row r="297" ht="12.75">
      <c r="D297" s="55"/>
    </row>
    <row r="298" ht="12.75">
      <c r="D298" s="55"/>
    </row>
    <row r="299" ht="12.75">
      <c r="D299" s="55"/>
    </row>
    <row r="300" ht="12.75">
      <c r="D300" s="55"/>
    </row>
    <row r="301" ht="12.75">
      <c r="D301" s="55"/>
    </row>
    <row r="302" ht="12.75">
      <c r="D302" s="55"/>
    </row>
    <row r="303" ht="12.75">
      <c r="D303" s="55"/>
    </row>
    <row r="304" ht="12.75">
      <c r="D304" s="55"/>
    </row>
    <row r="305" ht="12.75">
      <c r="D305" s="55"/>
    </row>
    <row r="306" ht="12.75">
      <c r="D306" s="55"/>
    </row>
    <row r="307" ht="12.75">
      <c r="D307" s="55"/>
    </row>
    <row r="308" ht="12.75">
      <c r="D308" s="55"/>
    </row>
    <row r="309" ht="12.75">
      <c r="D309" s="55"/>
    </row>
    <row r="310" ht="12.75">
      <c r="D310" s="55"/>
    </row>
    <row r="311" ht="12.75">
      <c r="D311" s="55"/>
    </row>
    <row r="312" ht="12.75">
      <c r="D312" s="55"/>
    </row>
    <row r="313" ht="12.75">
      <c r="D313" s="55"/>
    </row>
    <row r="314" ht="12.75">
      <c r="D314" s="55"/>
    </row>
    <row r="315" ht="12.75">
      <c r="D315" s="55"/>
    </row>
    <row r="316" ht="12.75">
      <c r="D316" s="55"/>
    </row>
    <row r="317" ht="12.75">
      <c r="D317" s="55"/>
    </row>
    <row r="318" ht="12.75">
      <c r="D318" s="55"/>
    </row>
    <row r="319" ht="12.75">
      <c r="D319" s="55"/>
    </row>
    <row r="320" ht="12.75">
      <c r="D320" s="55"/>
    </row>
    <row r="321" ht="12.75">
      <c r="D321" s="55"/>
    </row>
    <row r="322" ht="12.75">
      <c r="D322" s="55"/>
    </row>
    <row r="323" ht="12.75">
      <c r="D323" s="55"/>
    </row>
    <row r="324" ht="12.75">
      <c r="D324" s="55"/>
    </row>
    <row r="325" ht="12.75">
      <c r="D325" s="55"/>
    </row>
    <row r="326" ht="12.75">
      <c r="D326" s="55"/>
    </row>
    <row r="327" ht="12.75">
      <c r="D327" s="55"/>
    </row>
    <row r="328" ht="12.75">
      <c r="D328" s="55"/>
    </row>
    <row r="329" ht="12.75">
      <c r="D329" s="55"/>
    </row>
    <row r="330" ht="12.75">
      <c r="D330" s="55"/>
    </row>
    <row r="331" ht="12.75">
      <c r="D331" s="55"/>
    </row>
    <row r="332" ht="12.75">
      <c r="D332" s="55"/>
    </row>
    <row r="333" ht="12.75">
      <c r="D333" s="55"/>
    </row>
    <row r="334" ht="12.75">
      <c r="D334" s="55"/>
    </row>
    <row r="335" ht="12.75">
      <c r="D335" s="55"/>
    </row>
    <row r="336" ht="12.75">
      <c r="D336" s="55"/>
    </row>
    <row r="337" ht="12.75">
      <c r="D337" s="55"/>
    </row>
    <row r="338" ht="12.75">
      <c r="D338" s="55"/>
    </row>
    <row r="339" ht="12.75">
      <c r="D339" s="55"/>
    </row>
    <row r="340" ht="12.75">
      <c r="D340" s="55"/>
    </row>
    <row r="341" ht="12.75">
      <c r="D341" s="55"/>
    </row>
    <row r="342" ht="12.75">
      <c r="D342" s="55"/>
    </row>
    <row r="343" ht="12.75">
      <c r="D343" s="55"/>
    </row>
    <row r="344" ht="12.75">
      <c r="D344" s="55"/>
    </row>
    <row r="345" ht="12.75">
      <c r="D345" s="55"/>
    </row>
    <row r="346" ht="12.75">
      <c r="D346" s="55"/>
    </row>
    <row r="347" ht="12.75">
      <c r="D347" s="55"/>
    </row>
    <row r="348" ht="12.75">
      <c r="D348" s="55"/>
    </row>
    <row r="349" ht="12.75">
      <c r="D349" s="55"/>
    </row>
    <row r="350" ht="12.75">
      <c r="D350" s="55"/>
    </row>
    <row r="351" ht="12.75">
      <c r="D351" s="55"/>
    </row>
    <row r="352" ht="12.75">
      <c r="D352" s="55"/>
    </row>
    <row r="353" ht="12.75">
      <c r="D353" s="55"/>
    </row>
    <row r="354" ht="12.75">
      <c r="D354" s="55"/>
    </row>
    <row r="355" ht="12.75">
      <c r="D355" s="55"/>
    </row>
    <row r="356" ht="12.75">
      <c r="D356" s="55"/>
    </row>
    <row r="357" ht="12.75">
      <c r="D357" s="55"/>
    </row>
    <row r="358" ht="12.75">
      <c r="D358" s="55"/>
    </row>
    <row r="359" ht="12.75">
      <c r="D359" s="55"/>
    </row>
    <row r="360" ht="12.75">
      <c r="D360" s="55"/>
    </row>
    <row r="361" ht="12.75">
      <c r="D361" s="55"/>
    </row>
    <row r="362" ht="12.75">
      <c r="D362" s="55"/>
    </row>
    <row r="363" ht="12.75">
      <c r="D363" s="55"/>
    </row>
    <row r="364" ht="12.75">
      <c r="D364" s="55"/>
    </row>
    <row r="365" ht="12.75">
      <c r="D365" s="55"/>
    </row>
    <row r="366" ht="12.75">
      <c r="D366" s="55"/>
    </row>
    <row r="367" ht="12.75">
      <c r="D367" s="55"/>
    </row>
    <row r="368" ht="12.75">
      <c r="D368" s="55"/>
    </row>
    <row r="369" ht="12.75">
      <c r="D369" s="55"/>
    </row>
    <row r="370" ht="12.75">
      <c r="D370" s="55"/>
    </row>
    <row r="371" ht="12.75">
      <c r="D371" s="55"/>
    </row>
    <row r="372" ht="12.75">
      <c r="D372" s="55"/>
    </row>
    <row r="373" ht="12.75">
      <c r="D373" s="55"/>
    </row>
    <row r="374" ht="12.75">
      <c r="D374" s="55"/>
    </row>
    <row r="375" ht="12.75">
      <c r="D375" s="55"/>
    </row>
    <row r="376" ht="12.75">
      <c r="D376" s="55"/>
    </row>
    <row r="377" ht="12.75">
      <c r="D377" s="55"/>
    </row>
    <row r="378" ht="12.75">
      <c r="D378" s="55"/>
    </row>
    <row r="379" ht="12.75">
      <c r="D379" s="55"/>
    </row>
    <row r="380" ht="12.75">
      <c r="D380" s="55"/>
    </row>
    <row r="381" ht="12.75">
      <c r="D381" s="55"/>
    </row>
    <row r="382" ht="12.75">
      <c r="D382" s="55"/>
    </row>
    <row r="383" ht="12.75">
      <c r="D383" s="55"/>
    </row>
    <row r="384" ht="12.75">
      <c r="D384" s="55"/>
    </row>
    <row r="385" ht="12.75">
      <c r="D385" s="55"/>
    </row>
    <row r="386" ht="12.75">
      <c r="D386" s="55"/>
    </row>
    <row r="387" ht="12.75">
      <c r="D387" s="55"/>
    </row>
    <row r="388" ht="12.75">
      <c r="D388" s="55"/>
    </row>
    <row r="389" ht="12.75">
      <c r="D389" s="55"/>
    </row>
    <row r="390" ht="12.75">
      <c r="D390" s="55"/>
    </row>
    <row r="391" ht="12.75">
      <c r="D391" s="55"/>
    </row>
    <row r="392" ht="12.75">
      <c r="D392" s="55"/>
    </row>
    <row r="393" ht="12.75">
      <c r="D393" s="55"/>
    </row>
    <row r="394" ht="12.75">
      <c r="D394" s="55"/>
    </row>
    <row r="395" ht="12.75">
      <c r="D395" s="55"/>
    </row>
    <row r="396" ht="12.75">
      <c r="D396" s="55"/>
    </row>
    <row r="397" ht="12.75">
      <c r="D397" s="55"/>
    </row>
    <row r="398" ht="12.75">
      <c r="D398" s="55"/>
    </row>
    <row r="399" ht="12.75">
      <c r="D399" s="55"/>
    </row>
    <row r="400" ht="12.75">
      <c r="D400" s="55"/>
    </row>
    <row r="401" ht="12.75">
      <c r="D401" s="55"/>
    </row>
    <row r="402" ht="12.75">
      <c r="D402" s="55"/>
    </row>
    <row r="403" ht="12.75">
      <c r="D403" s="55"/>
    </row>
    <row r="404" ht="12.75">
      <c r="D404" s="55"/>
    </row>
    <row r="405" ht="12.75">
      <c r="D405" s="55"/>
    </row>
    <row r="406" ht="12.75">
      <c r="D406" s="55"/>
    </row>
    <row r="407" ht="12.75">
      <c r="D407" s="55"/>
    </row>
    <row r="408" ht="12.75">
      <c r="D408" s="55"/>
    </row>
    <row r="409" ht="12.75">
      <c r="D409" s="55"/>
    </row>
    <row r="410" ht="12.75">
      <c r="D410" s="55"/>
    </row>
    <row r="411" ht="12.75">
      <c r="D411" s="55"/>
    </row>
    <row r="412" ht="12.75">
      <c r="D412" s="55"/>
    </row>
    <row r="413" ht="12.75">
      <c r="D413" s="55"/>
    </row>
    <row r="414" ht="12.75">
      <c r="D414" s="55"/>
    </row>
    <row r="415" ht="12.75">
      <c r="D415" s="55"/>
    </row>
    <row r="416" ht="12.75">
      <c r="D416" s="55"/>
    </row>
    <row r="417" ht="12.75">
      <c r="D417" s="55"/>
    </row>
    <row r="418" ht="12.75">
      <c r="D418" s="55"/>
    </row>
    <row r="419" ht="12.75">
      <c r="D419" s="55"/>
    </row>
    <row r="420" ht="12.75">
      <c r="D420" s="55"/>
    </row>
    <row r="421" ht="12.75">
      <c r="D421" s="55"/>
    </row>
    <row r="422" ht="12.75">
      <c r="D422" s="55"/>
    </row>
    <row r="423" ht="12.75">
      <c r="D423" s="55"/>
    </row>
    <row r="424" ht="12.75">
      <c r="D424" s="55"/>
    </row>
    <row r="425" ht="12.75">
      <c r="D425" s="55"/>
    </row>
    <row r="426" ht="12.75">
      <c r="D426" s="55"/>
    </row>
    <row r="427" ht="12.75">
      <c r="D427" s="55"/>
    </row>
    <row r="428" ht="12.75">
      <c r="D428" s="55"/>
    </row>
    <row r="429" ht="12.75">
      <c r="D429" s="55"/>
    </row>
    <row r="430" ht="12.75">
      <c r="D430" s="55"/>
    </row>
    <row r="431" ht="12.75">
      <c r="D431" s="55"/>
    </row>
    <row r="432" ht="12.75">
      <c r="D432" s="55"/>
    </row>
    <row r="433" ht="12.75">
      <c r="D433" s="55"/>
    </row>
    <row r="434" ht="12.75">
      <c r="D434" s="55"/>
    </row>
    <row r="435" ht="12.75">
      <c r="D435" s="55"/>
    </row>
    <row r="436" ht="12.75">
      <c r="D436" s="55"/>
    </row>
    <row r="437" ht="12.75">
      <c r="D437" s="55"/>
    </row>
    <row r="438" ht="12.75">
      <c r="D438" s="55"/>
    </row>
    <row r="439" ht="12.75">
      <c r="D439" s="55"/>
    </row>
    <row r="440" ht="12.75">
      <c r="D440" s="55"/>
    </row>
    <row r="441" ht="12.75">
      <c r="D441" s="55"/>
    </row>
    <row r="442" ht="12.75">
      <c r="D442" s="55"/>
    </row>
    <row r="443" ht="12.75">
      <c r="D443" s="55"/>
    </row>
    <row r="444" ht="12.75">
      <c r="D444" s="55"/>
    </row>
    <row r="445" ht="12.75">
      <c r="D445" s="55"/>
    </row>
    <row r="446" ht="12.75">
      <c r="D446" s="55"/>
    </row>
    <row r="447" ht="12.75">
      <c r="D447" s="55"/>
    </row>
    <row r="448" ht="12.75">
      <c r="D448" s="55"/>
    </row>
    <row r="449" ht="12.75">
      <c r="D449" s="55"/>
    </row>
    <row r="450" ht="12.75">
      <c r="D450" s="55"/>
    </row>
    <row r="451" ht="12.75">
      <c r="D451" s="55"/>
    </row>
    <row r="452" ht="12.75">
      <c r="D452" s="55"/>
    </row>
    <row r="453" ht="12.75">
      <c r="D453" s="55"/>
    </row>
    <row r="454" ht="12.75">
      <c r="D454" s="55"/>
    </row>
    <row r="455" ht="12.75">
      <c r="D455" s="55"/>
    </row>
    <row r="456" ht="12.75">
      <c r="D456" s="55"/>
    </row>
    <row r="457" ht="12.75">
      <c r="D457" s="55"/>
    </row>
    <row r="458" ht="12.75">
      <c r="D458" s="55"/>
    </row>
    <row r="459" ht="12.75">
      <c r="D459" s="55"/>
    </row>
    <row r="460" ht="12.75">
      <c r="D460" s="55"/>
    </row>
    <row r="461" ht="12.75">
      <c r="D461" s="55"/>
    </row>
    <row r="462" ht="12.75">
      <c r="D462" s="55"/>
    </row>
    <row r="463" ht="12.75">
      <c r="D463" s="55"/>
    </row>
    <row r="464" ht="12.75">
      <c r="D464" s="55"/>
    </row>
    <row r="465" ht="12.75">
      <c r="D465" s="55"/>
    </row>
    <row r="466" ht="12.75">
      <c r="D466" s="55"/>
    </row>
    <row r="467" ht="12.75">
      <c r="D467" s="55"/>
    </row>
    <row r="468" ht="12.75">
      <c r="D468" s="55"/>
    </row>
    <row r="469" ht="12.75">
      <c r="D469" s="55"/>
    </row>
    <row r="470" ht="12.75">
      <c r="D470" s="55"/>
    </row>
    <row r="471" ht="12.75">
      <c r="D471" s="55"/>
    </row>
    <row r="472" ht="12.75">
      <c r="D472" s="55"/>
    </row>
    <row r="473" ht="12.75">
      <c r="D473" s="55"/>
    </row>
    <row r="474" ht="12.75">
      <c r="D474" s="55"/>
    </row>
    <row r="475" ht="12.75">
      <c r="D475" s="55"/>
    </row>
    <row r="476" ht="12.75">
      <c r="D476" s="55"/>
    </row>
    <row r="477" ht="12.75">
      <c r="D477" s="55"/>
    </row>
    <row r="478" ht="12.75">
      <c r="D478" s="55"/>
    </row>
    <row r="479" ht="12.75">
      <c r="D479" s="55"/>
    </row>
    <row r="480" ht="12.75">
      <c r="D480" s="55"/>
    </row>
    <row r="481" ht="12.75">
      <c r="D481" s="55"/>
    </row>
    <row r="482" ht="12.75">
      <c r="D482" s="55"/>
    </row>
    <row r="483" ht="12.75">
      <c r="D483" s="55"/>
    </row>
    <row r="484" ht="12.75">
      <c r="D484" s="55"/>
    </row>
    <row r="485" ht="12.75">
      <c r="D485" s="55"/>
    </row>
    <row r="486" ht="12.75">
      <c r="D486" s="55"/>
    </row>
    <row r="487" ht="12.75">
      <c r="D487" s="55"/>
    </row>
    <row r="488" ht="12.75">
      <c r="D488" s="55"/>
    </row>
    <row r="489" ht="12.75">
      <c r="D489" s="55"/>
    </row>
    <row r="490" ht="12.75">
      <c r="D490" s="55"/>
    </row>
    <row r="491" ht="12.75">
      <c r="D491" s="55"/>
    </row>
    <row r="492" ht="12.75">
      <c r="D492" s="55"/>
    </row>
    <row r="493" ht="12.75">
      <c r="D493" s="55"/>
    </row>
    <row r="494" ht="12.75">
      <c r="D494" s="55"/>
    </row>
    <row r="495" ht="12.75">
      <c r="D495" s="55"/>
    </row>
    <row r="496" ht="12.75">
      <c r="D496" s="55"/>
    </row>
    <row r="497" ht="12.75">
      <c r="D497" s="55"/>
    </row>
    <row r="498" ht="12.75">
      <c r="D498" s="55"/>
    </row>
    <row r="499" ht="12.75">
      <c r="D499" s="55"/>
    </row>
    <row r="500" ht="12.75">
      <c r="D500" s="55"/>
    </row>
    <row r="501" ht="12.75">
      <c r="D501" s="55"/>
    </row>
    <row r="502" ht="12.75">
      <c r="D502" s="55"/>
    </row>
    <row r="503" ht="12.75">
      <c r="D503" s="55"/>
    </row>
    <row r="504" ht="12.75">
      <c r="D504" s="55"/>
    </row>
    <row r="505" ht="12.75">
      <c r="D505" s="55"/>
    </row>
    <row r="506" ht="12.75">
      <c r="D506" s="55"/>
    </row>
    <row r="507" ht="12.75">
      <c r="D507" s="55"/>
    </row>
    <row r="508" ht="12.75">
      <c r="D508" s="55"/>
    </row>
    <row r="509" ht="12.75">
      <c r="D509" s="55"/>
    </row>
    <row r="510" ht="12.75">
      <c r="D510" s="55"/>
    </row>
    <row r="511" ht="12.75">
      <c r="D511" s="55"/>
    </row>
    <row r="512" ht="12.75">
      <c r="D512" s="55"/>
    </row>
    <row r="513" ht="12.75">
      <c r="D513" s="55"/>
    </row>
    <row r="514" ht="12.75">
      <c r="D514" s="55"/>
    </row>
    <row r="515" ht="12.75">
      <c r="D515" s="55"/>
    </row>
    <row r="516" ht="12.75">
      <c r="D516" s="55"/>
    </row>
    <row r="517" ht="12.75">
      <c r="D517" s="55"/>
    </row>
    <row r="518" ht="12.75">
      <c r="D518" s="55"/>
    </row>
    <row r="519" ht="12.75">
      <c r="D519" s="55"/>
    </row>
    <row r="520" ht="12.75">
      <c r="D520" s="55"/>
    </row>
    <row r="521" ht="12.75">
      <c r="D521" s="55"/>
    </row>
    <row r="522" ht="12.75">
      <c r="D522" s="55"/>
    </row>
    <row r="523" ht="12.75">
      <c r="D523" s="55"/>
    </row>
    <row r="524" ht="12.75">
      <c r="D524" s="55"/>
    </row>
    <row r="525" ht="12.75">
      <c r="D525" s="55"/>
    </row>
    <row r="526" ht="12.75">
      <c r="D526" s="55"/>
    </row>
    <row r="527" ht="12.75">
      <c r="D527" s="55"/>
    </row>
    <row r="528" ht="12.75">
      <c r="D528" s="55"/>
    </row>
    <row r="529" ht="12.75">
      <c r="D529" s="55"/>
    </row>
    <row r="530" ht="12.75">
      <c r="D530" s="55"/>
    </row>
    <row r="531" ht="12.75">
      <c r="D531" s="55"/>
    </row>
    <row r="532" ht="12.75">
      <c r="D532" s="55"/>
    </row>
    <row r="533" ht="12.75">
      <c r="D533" s="55"/>
    </row>
    <row r="534" ht="12.75">
      <c r="D534" s="55"/>
    </row>
    <row r="535" ht="12.75">
      <c r="D535" s="55"/>
    </row>
    <row r="536" ht="12.75">
      <c r="D536" s="55"/>
    </row>
    <row r="537" ht="12.75">
      <c r="D537" s="55"/>
    </row>
    <row r="538" ht="12.75">
      <c r="D538" s="55"/>
    </row>
    <row r="539" ht="12.75">
      <c r="D539" s="55"/>
    </row>
    <row r="540" ht="12.75">
      <c r="D540" s="55"/>
    </row>
    <row r="541" ht="12.75">
      <c r="D541" s="55"/>
    </row>
    <row r="542" ht="12.75">
      <c r="D542" s="55"/>
    </row>
    <row r="543" ht="12.75">
      <c r="D543" s="55"/>
    </row>
    <row r="544" ht="12.75">
      <c r="D544" s="55"/>
    </row>
    <row r="545" ht="12.75">
      <c r="D545" s="55"/>
    </row>
    <row r="546" ht="12.75">
      <c r="D546" s="55"/>
    </row>
    <row r="547" ht="12.75">
      <c r="D547" s="55"/>
    </row>
    <row r="548" ht="12.75">
      <c r="D548" s="55"/>
    </row>
    <row r="549" ht="12.75">
      <c r="D549" s="55"/>
    </row>
    <row r="550" ht="12.75">
      <c r="D550" s="55"/>
    </row>
    <row r="551" ht="12.75">
      <c r="D551" s="55"/>
    </row>
    <row r="552" ht="12.75">
      <c r="D552" s="55"/>
    </row>
    <row r="553" ht="12.75">
      <c r="D553" s="55"/>
    </row>
    <row r="554" ht="12.75">
      <c r="D554" s="55"/>
    </row>
    <row r="555" ht="12.75">
      <c r="D555" s="55"/>
    </row>
    <row r="556" ht="12.75">
      <c r="D556" s="55"/>
    </row>
    <row r="557" ht="12.75">
      <c r="D557" s="55"/>
    </row>
    <row r="558" ht="12.75">
      <c r="D558" s="55"/>
    </row>
    <row r="559" ht="12.75">
      <c r="D559" s="55"/>
    </row>
    <row r="560" ht="12.75">
      <c r="D560" s="55"/>
    </row>
    <row r="561" ht="12.75">
      <c r="D561" s="55"/>
    </row>
    <row r="562" ht="12.75">
      <c r="D562" s="55"/>
    </row>
    <row r="563" ht="12.75">
      <c r="D563" s="55"/>
    </row>
    <row r="564" ht="12.75">
      <c r="D564" s="55"/>
    </row>
    <row r="565" ht="12.75">
      <c r="D565" s="55"/>
    </row>
    <row r="566" ht="12.75">
      <c r="D566" s="55"/>
    </row>
    <row r="567" ht="12.75">
      <c r="D567" s="55"/>
    </row>
    <row r="568" ht="12.75">
      <c r="D568" s="55"/>
    </row>
    <row r="569" ht="12.75">
      <c r="D569" s="55"/>
    </row>
    <row r="570" ht="12.75">
      <c r="D570" s="55"/>
    </row>
    <row r="571" ht="12.75">
      <c r="D571" s="55"/>
    </row>
    <row r="572" ht="12.75">
      <c r="D572" s="55"/>
    </row>
    <row r="573" ht="12.75">
      <c r="D573" s="55"/>
    </row>
    <row r="574" ht="12.75">
      <c r="D574" s="55"/>
    </row>
    <row r="575" ht="12.75">
      <c r="D575" s="55"/>
    </row>
    <row r="576" ht="12.75">
      <c r="D576" s="55"/>
    </row>
    <row r="577" ht="12.75">
      <c r="D577" s="55"/>
    </row>
    <row r="578" ht="12.75">
      <c r="D578" s="55"/>
    </row>
    <row r="579" ht="12.75">
      <c r="D579" s="55"/>
    </row>
    <row r="580" ht="12.75">
      <c r="D580" s="55"/>
    </row>
    <row r="581" ht="12.75">
      <c r="D581" s="55"/>
    </row>
    <row r="582" ht="12.75">
      <c r="D582" s="55"/>
    </row>
    <row r="583" ht="12.75">
      <c r="D583" s="55"/>
    </row>
    <row r="584" ht="12.75">
      <c r="D584" s="55"/>
    </row>
    <row r="585" ht="12.75">
      <c r="D585" s="55"/>
    </row>
    <row r="586" ht="12.75">
      <c r="D586" s="55"/>
    </row>
    <row r="587" ht="12.75">
      <c r="D587" s="55"/>
    </row>
    <row r="588" ht="12.75">
      <c r="D588" s="55"/>
    </row>
    <row r="589" ht="12.75">
      <c r="D589" s="55"/>
    </row>
    <row r="590" ht="12.75">
      <c r="D590" s="55"/>
    </row>
    <row r="591" ht="12.75">
      <c r="D591" s="55"/>
    </row>
    <row r="592" ht="12.75">
      <c r="D592" s="55"/>
    </row>
    <row r="593" ht="12.75">
      <c r="D593" s="55"/>
    </row>
    <row r="594" ht="12.75">
      <c r="D594" s="55"/>
    </row>
    <row r="595" ht="12.75">
      <c r="D595" s="55"/>
    </row>
    <row r="596" ht="12.75">
      <c r="D596" s="55"/>
    </row>
    <row r="597" ht="12.75">
      <c r="D597" s="55"/>
    </row>
    <row r="598" ht="12.75">
      <c r="D598" s="55"/>
    </row>
    <row r="599" ht="12.75">
      <c r="D599" s="55"/>
    </row>
    <row r="600" ht="12.75">
      <c r="D600" s="55"/>
    </row>
    <row r="601" ht="12.75">
      <c r="D601" s="55"/>
    </row>
    <row r="602" ht="12.75">
      <c r="D602" s="55"/>
    </row>
    <row r="603" ht="12.75">
      <c r="D603" s="55"/>
    </row>
    <row r="604" ht="12.75">
      <c r="D604" s="55"/>
    </row>
    <row r="605" ht="12.75">
      <c r="D605" s="55"/>
    </row>
    <row r="606" ht="12.75">
      <c r="D606" s="55"/>
    </row>
    <row r="607" ht="12.75">
      <c r="D607" s="55"/>
    </row>
    <row r="608" ht="12.75">
      <c r="D608" s="55"/>
    </row>
    <row r="609" ht="12.75">
      <c r="D609" s="55"/>
    </row>
    <row r="610" ht="12.75">
      <c r="D610" s="55"/>
    </row>
    <row r="611" ht="12.75">
      <c r="D611" s="55"/>
    </row>
    <row r="612" ht="12.75">
      <c r="D612" s="55"/>
    </row>
    <row r="613" ht="12.75">
      <c r="D613" s="55"/>
    </row>
    <row r="614" ht="12.75">
      <c r="D614" s="55"/>
    </row>
    <row r="615" ht="12.75">
      <c r="D615" s="55"/>
    </row>
    <row r="616" ht="12.75">
      <c r="D616" s="55"/>
    </row>
    <row r="617" ht="12.75">
      <c r="D617" s="55"/>
    </row>
    <row r="618" ht="12.75">
      <c r="D618" s="55"/>
    </row>
    <row r="619" ht="12.75">
      <c r="D619" s="55"/>
    </row>
    <row r="620" ht="12.75">
      <c r="D620" s="55"/>
    </row>
    <row r="621" ht="12.75">
      <c r="D621" s="55"/>
    </row>
    <row r="622" ht="12.75">
      <c r="D622" s="55"/>
    </row>
    <row r="623" ht="12.75">
      <c r="D623" s="55"/>
    </row>
    <row r="624" ht="12.75">
      <c r="D624" s="55"/>
    </row>
    <row r="625" ht="12.75">
      <c r="D625" s="55"/>
    </row>
    <row r="626" ht="12.75">
      <c r="D626" s="55"/>
    </row>
    <row r="627" ht="12.75">
      <c r="D627" s="55"/>
    </row>
    <row r="628" ht="12.75">
      <c r="D628" s="55"/>
    </row>
    <row r="629" ht="12.75">
      <c r="D629" s="55"/>
    </row>
    <row r="630" ht="12.75">
      <c r="D630" s="55"/>
    </row>
    <row r="631" ht="12.75">
      <c r="D631" s="55"/>
    </row>
    <row r="632" ht="12.75">
      <c r="D632" s="55"/>
    </row>
    <row r="633" ht="12.75">
      <c r="D633" s="55"/>
    </row>
    <row r="634" ht="12.75">
      <c r="D634" s="55"/>
    </row>
    <row r="635" ht="12.75">
      <c r="D635" s="55"/>
    </row>
    <row r="636" ht="12.75">
      <c r="D636" s="55"/>
    </row>
    <row r="637" ht="12.75">
      <c r="D637" s="55"/>
    </row>
    <row r="638" ht="12.75">
      <c r="D638" s="55"/>
    </row>
    <row r="639" ht="12.75">
      <c r="D639" s="55"/>
    </row>
    <row r="640" ht="12.75">
      <c r="D640" s="55"/>
    </row>
    <row r="641" ht="12.75">
      <c r="D641" s="55"/>
    </row>
    <row r="642" ht="12.75">
      <c r="D642" s="55"/>
    </row>
    <row r="643" ht="12.75">
      <c r="D643" s="55"/>
    </row>
    <row r="644" ht="12.75">
      <c r="D644" s="55"/>
    </row>
    <row r="645" ht="12.75">
      <c r="D645" s="55"/>
    </row>
    <row r="646" ht="12.75">
      <c r="D646" s="55"/>
    </row>
    <row r="647" ht="12.75">
      <c r="D647" s="55"/>
    </row>
    <row r="648" ht="12.75">
      <c r="D648" s="55"/>
    </row>
    <row r="649" ht="12.75">
      <c r="D649" s="55"/>
    </row>
    <row r="650" ht="12.75">
      <c r="D650" s="55"/>
    </row>
    <row r="651" ht="12.75">
      <c r="D651" s="55"/>
    </row>
    <row r="652" ht="12.75">
      <c r="D652" s="55"/>
    </row>
    <row r="653" ht="12.75">
      <c r="D653" s="55"/>
    </row>
    <row r="654" ht="12.75">
      <c r="D654" s="55"/>
    </row>
    <row r="655" ht="12.75">
      <c r="D655" s="55"/>
    </row>
    <row r="656" ht="12.75">
      <c r="D656" s="55"/>
    </row>
    <row r="657" ht="12.75">
      <c r="D657" s="55"/>
    </row>
    <row r="658" ht="12.75">
      <c r="D658" s="55"/>
    </row>
    <row r="659" ht="12.75">
      <c r="D659" s="55"/>
    </row>
    <row r="660" ht="12.75">
      <c r="D660" s="55"/>
    </row>
    <row r="661" ht="12.75">
      <c r="D661" s="55"/>
    </row>
    <row r="662" ht="12.75">
      <c r="D662" s="55"/>
    </row>
    <row r="663" ht="12.75">
      <c r="D663" s="55"/>
    </row>
    <row r="664" ht="12.75">
      <c r="D664" s="55"/>
    </row>
    <row r="665" ht="12.75">
      <c r="D665" s="55"/>
    </row>
    <row r="666" ht="12.75">
      <c r="D666" s="55"/>
    </row>
    <row r="667" ht="12.75">
      <c r="D667" s="55"/>
    </row>
    <row r="668" ht="12.75">
      <c r="D668" s="55"/>
    </row>
    <row r="669" ht="12.75">
      <c r="D669" s="55"/>
    </row>
    <row r="670" ht="12.75">
      <c r="D670" s="55"/>
    </row>
    <row r="671" ht="12.75">
      <c r="D671" s="55"/>
    </row>
    <row r="672" ht="12.75">
      <c r="D672" s="55"/>
    </row>
    <row r="673" ht="12.75">
      <c r="D673" s="55"/>
    </row>
    <row r="674" ht="12.75">
      <c r="D674" s="55"/>
    </row>
    <row r="675" ht="12.75">
      <c r="D675" s="55"/>
    </row>
    <row r="676" ht="12.75">
      <c r="D676" s="55"/>
    </row>
    <row r="677" ht="12.75">
      <c r="D677" s="55"/>
    </row>
    <row r="678" ht="12.75">
      <c r="D678" s="55"/>
    </row>
    <row r="679" ht="12.75">
      <c r="D679" s="55"/>
    </row>
    <row r="680" ht="12.75">
      <c r="D680" s="55"/>
    </row>
    <row r="681" ht="12.75">
      <c r="D681" s="55"/>
    </row>
    <row r="682" ht="12.75">
      <c r="D682" s="55"/>
    </row>
    <row r="683" ht="12.75">
      <c r="D683" s="55"/>
    </row>
    <row r="684" ht="12.75">
      <c r="D684" s="55"/>
    </row>
    <row r="685" ht="12.75">
      <c r="D685" s="55"/>
    </row>
    <row r="686" ht="12.75">
      <c r="D686" s="55"/>
    </row>
    <row r="687" ht="12.75">
      <c r="D687" s="55"/>
    </row>
    <row r="688" ht="12.75">
      <c r="D688" s="55"/>
    </row>
    <row r="689" ht="12.75">
      <c r="D689" s="55"/>
    </row>
    <row r="690" ht="12.75">
      <c r="D690" s="55"/>
    </row>
    <row r="691" ht="12.75">
      <c r="D691" s="55"/>
    </row>
    <row r="692" ht="12.75">
      <c r="D692" s="55"/>
    </row>
    <row r="693" ht="12.75">
      <c r="D693" s="55"/>
    </row>
    <row r="694" ht="12.75">
      <c r="D694" s="55"/>
    </row>
    <row r="695" ht="12.75">
      <c r="D695" s="55"/>
    </row>
    <row r="696" ht="12.75">
      <c r="D696" s="55"/>
    </row>
    <row r="697" ht="12.75">
      <c r="D697" s="55"/>
    </row>
    <row r="698" ht="12.75">
      <c r="D698" s="55"/>
    </row>
    <row r="699" ht="12.75">
      <c r="D699" s="55"/>
    </row>
    <row r="700" ht="12.75">
      <c r="D700" s="55"/>
    </row>
    <row r="701" ht="12.75">
      <c r="D701" s="55"/>
    </row>
    <row r="702" ht="12.75">
      <c r="D702" s="55"/>
    </row>
    <row r="703" ht="12.75">
      <c r="D703" s="55"/>
    </row>
    <row r="704" ht="12.75">
      <c r="D704" s="55"/>
    </row>
    <row r="705" ht="12.75">
      <c r="D705" s="55"/>
    </row>
    <row r="706" ht="12.75">
      <c r="D706" s="55"/>
    </row>
    <row r="707" ht="12.75">
      <c r="D707" s="55"/>
    </row>
    <row r="708" ht="12.75">
      <c r="D708" s="55"/>
    </row>
    <row r="709" ht="12.75">
      <c r="D709" s="55"/>
    </row>
    <row r="710" ht="12.75">
      <c r="D710" s="55"/>
    </row>
    <row r="711" ht="12.75">
      <c r="D711" s="55"/>
    </row>
    <row r="712" ht="12.75">
      <c r="D712" s="55"/>
    </row>
    <row r="713" ht="12.75">
      <c r="D713" s="55"/>
    </row>
    <row r="714" ht="12.75">
      <c r="D714" s="55"/>
    </row>
    <row r="715" ht="12.75">
      <c r="D715" s="55"/>
    </row>
    <row r="716" ht="12.75">
      <c r="D716" s="55"/>
    </row>
    <row r="717" ht="12.75">
      <c r="D717" s="55"/>
    </row>
    <row r="718" ht="12.75">
      <c r="D718" s="55"/>
    </row>
    <row r="719" ht="12.75">
      <c r="D719" s="55"/>
    </row>
    <row r="720" ht="12.75">
      <c r="D720" s="55"/>
    </row>
    <row r="721" ht="12.75">
      <c r="D721" s="55"/>
    </row>
    <row r="722" ht="12.75">
      <c r="D722" s="55"/>
    </row>
    <row r="723" ht="12.75">
      <c r="D723" s="55"/>
    </row>
    <row r="724" ht="12.75">
      <c r="D724" s="55"/>
    </row>
    <row r="725" ht="12.75">
      <c r="D725" s="55"/>
    </row>
    <row r="726" ht="12.75">
      <c r="D726" s="55"/>
    </row>
    <row r="727" ht="12.75">
      <c r="D727" s="55"/>
    </row>
    <row r="728" ht="12.75">
      <c r="D728" s="55"/>
    </row>
    <row r="729" ht="12.75">
      <c r="D729" s="55"/>
    </row>
    <row r="730" ht="12.75">
      <c r="D730" s="55"/>
    </row>
    <row r="731" ht="12.75">
      <c r="D731" s="55"/>
    </row>
    <row r="732" ht="12.75">
      <c r="D732" s="55"/>
    </row>
    <row r="733" ht="12.75">
      <c r="D733" s="55"/>
    </row>
    <row r="734" ht="12.75">
      <c r="D734" s="55"/>
    </row>
    <row r="735" ht="12.75">
      <c r="D735" s="55"/>
    </row>
    <row r="736" ht="12.75">
      <c r="D736" s="55"/>
    </row>
    <row r="737" ht="12.75">
      <c r="D737" s="55"/>
    </row>
    <row r="738" ht="12.75">
      <c r="D738" s="55"/>
    </row>
    <row r="739" ht="12.75">
      <c r="D739" s="55"/>
    </row>
    <row r="740" ht="12.75">
      <c r="D740" s="55"/>
    </row>
    <row r="741" ht="12.75">
      <c r="D741" s="55"/>
    </row>
    <row r="742" ht="12.75">
      <c r="D742" s="55"/>
    </row>
    <row r="743" ht="12.75">
      <c r="D743" s="55"/>
    </row>
    <row r="744" ht="12.75">
      <c r="D744" s="55"/>
    </row>
    <row r="745" ht="12.75">
      <c r="D745" s="55"/>
    </row>
    <row r="746" ht="12.75">
      <c r="D746" s="55"/>
    </row>
    <row r="747" ht="12.75">
      <c r="D747" s="55"/>
    </row>
    <row r="748" ht="12.75">
      <c r="D748" s="55"/>
    </row>
    <row r="749" ht="12.75">
      <c r="D749" s="55"/>
    </row>
    <row r="750" ht="12.75">
      <c r="D750" s="55"/>
    </row>
    <row r="751" ht="12.75">
      <c r="D751" s="55"/>
    </row>
    <row r="752" ht="12.75">
      <c r="D752" s="55"/>
    </row>
    <row r="753" ht="12.75">
      <c r="D753" s="55"/>
    </row>
    <row r="754" ht="12.75">
      <c r="D754" s="55"/>
    </row>
    <row r="755" ht="12.75">
      <c r="D755" s="55"/>
    </row>
    <row r="756" ht="12.75">
      <c r="D756" s="55"/>
    </row>
    <row r="757" ht="12.75">
      <c r="D757" s="55"/>
    </row>
    <row r="758" ht="12.75">
      <c r="D758" s="55"/>
    </row>
    <row r="759" ht="12.75">
      <c r="D759" s="55"/>
    </row>
    <row r="760" ht="12.75">
      <c r="D760" s="55"/>
    </row>
    <row r="761" ht="12.75">
      <c r="D761" s="55"/>
    </row>
    <row r="762" ht="12.75">
      <c r="D762" s="55"/>
    </row>
    <row r="763" ht="12.75">
      <c r="D763" s="55"/>
    </row>
    <row r="764" ht="12.75">
      <c r="D764" s="55"/>
    </row>
    <row r="765" ht="12.75">
      <c r="D765" s="55"/>
    </row>
    <row r="766" ht="12.75">
      <c r="D766" s="55"/>
    </row>
    <row r="767" ht="12.75">
      <c r="D767" s="55"/>
    </row>
    <row r="768" ht="12.75">
      <c r="D768" s="55"/>
    </row>
    <row r="769" ht="12.75">
      <c r="D769" s="55"/>
    </row>
    <row r="770" ht="12.75">
      <c r="D770" s="55"/>
    </row>
    <row r="771" ht="12.75">
      <c r="D771" s="55"/>
    </row>
    <row r="772" ht="12.75">
      <c r="D772" s="55"/>
    </row>
    <row r="773" ht="12.75">
      <c r="D773" s="55"/>
    </row>
    <row r="774" ht="12.75">
      <c r="D774" s="55"/>
    </row>
    <row r="775" ht="12.75">
      <c r="D775" s="55"/>
    </row>
    <row r="776" ht="12.75">
      <c r="D776" s="55"/>
    </row>
    <row r="777" ht="12.75">
      <c r="D777" s="55"/>
    </row>
    <row r="778" ht="12.75">
      <c r="D778" s="55"/>
    </row>
    <row r="779" ht="12.75">
      <c r="D779" s="55"/>
    </row>
    <row r="780" ht="12.75">
      <c r="D780" s="55"/>
    </row>
    <row r="781" ht="12.75">
      <c r="D781" s="55"/>
    </row>
    <row r="782" ht="12.75">
      <c r="D782" s="55"/>
    </row>
    <row r="783" ht="12.75">
      <c r="D783" s="55"/>
    </row>
    <row r="784" ht="12.75">
      <c r="D784" s="55"/>
    </row>
    <row r="785" ht="12.75">
      <c r="D785" s="55"/>
    </row>
    <row r="786" ht="12.75">
      <c r="D786" s="55"/>
    </row>
    <row r="787" ht="12.75">
      <c r="D787" s="55"/>
    </row>
    <row r="788" ht="12.75">
      <c r="D788" s="55"/>
    </row>
    <row r="789" ht="12.75">
      <c r="D789" s="55"/>
    </row>
    <row r="790" ht="12.75">
      <c r="D790" s="55"/>
    </row>
    <row r="791" ht="12.75">
      <c r="D791" s="55"/>
    </row>
    <row r="792" ht="12.75">
      <c r="D792" s="55"/>
    </row>
    <row r="793" ht="12.75">
      <c r="D793" s="55"/>
    </row>
    <row r="794" ht="12.75">
      <c r="D794" s="55"/>
    </row>
    <row r="795" ht="12.75">
      <c r="D795" s="55"/>
    </row>
    <row r="796" ht="12.75">
      <c r="D796" s="55"/>
    </row>
    <row r="797" ht="12.75">
      <c r="D797" s="55"/>
    </row>
    <row r="798" ht="12.75">
      <c r="D798" s="55"/>
    </row>
    <row r="799" ht="12.75">
      <c r="D799" s="55"/>
    </row>
    <row r="800" ht="12.75">
      <c r="D800" s="55"/>
    </row>
    <row r="801" ht="12.75">
      <c r="D801" s="55"/>
    </row>
    <row r="802" ht="12.75">
      <c r="D802" s="55"/>
    </row>
    <row r="803" ht="12.75">
      <c r="D803" s="55"/>
    </row>
    <row r="804" ht="12.75">
      <c r="D804" s="55"/>
    </row>
    <row r="805" ht="12.75">
      <c r="D805" s="55"/>
    </row>
    <row r="806" ht="12.75">
      <c r="D806" s="55"/>
    </row>
    <row r="807" ht="12.75">
      <c r="D807" s="55"/>
    </row>
    <row r="808" ht="12.75">
      <c r="D808" s="55"/>
    </row>
    <row r="809" ht="12.75">
      <c r="D809" s="55"/>
    </row>
    <row r="810" ht="12.75">
      <c r="D810" s="55"/>
    </row>
    <row r="811" ht="12.75">
      <c r="D811" s="55"/>
    </row>
    <row r="812" ht="12.75">
      <c r="D812" s="55"/>
    </row>
    <row r="813" ht="12.75">
      <c r="D813" s="55"/>
    </row>
    <row r="814" ht="12.75">
      <c r="D814" s="55"/>
    </row>
    <row r="815" ht="12.75">
      <c r="D815" s="55"/>
    </row>
    <row r="816" ht="12.75">
      <c r="D816" s="55"/>
    </row>
    <row r="817" ht="12.75">
      <c r="D817" s="55"/>
    </row>
    <row r="818" ht="12.75">
      <c r="D818" s="55"/>
    </row>
    <row r="819" ht="12.75">
      <c r="D819" s="55"/>
    </row>
    <row r="820" ht="12.75">
      <c r="D820" s="55"/>
    </row>
    <row r="821" ht="12.75">
      <c r="D821" s="55"/>
    </row>
    <row r="822" ht="12.75">
      <c r="D822" s="55"/>
    </row>
  </sheetData>
  <mergeCells count="38">
    <mergeCell ref="A58:C58"/>
    <mergeCell ref="A14:C14"/>
    <mergeCell ref="A19:C19"/>
    <mergeCell ref="A3:D3"/>
    <mergeCell ref="A5:C5"/>
    <mergeCell ref="B11:C11"/>
    <mergeCell ref="A22:C22"/>
    <mergeCell ref="A25:C25"/>
    <mergeCell ref="A29:C29"/>
    <mergeCell ref="A31:C31"/>
    <mergeCell ref="A34:C34"/>
    <mergeCell ref="A39:C39"/>
    <mergeCell ref="A47:C47"/>
    <mergeCell ref="A55:C55"/>
    <mergeCell ref="A60:C60"/>
    <mergeCell ref="A63:C63"/>
    <mergeCell ref="A65:C65"/>
    <mergeCell ref="A68:C68"/>
    <mergeCell ref="A99:C99"/>
    <mergeCell ref="A70:C70"/>
    <mergeCell ref="A72:C72"/>
    <mergeCell ref="A75:C75"/>
    <mergeCell ref="A78:C78"/>
    <mergeCell ref="A120:C120"/>
    <mergeCell ref="B118:C118"/>
    <mergeCell ref="A110:C110"/>
    <mergeCell ref="A82:C82"/>
    <mergeCell ref="A87:C87"/>
    <mergeCell ref="A90:C90"/>
    <mergeCell ref="A93:C93"/>
    <mergeCell ref="B96:C96"/>
    <mergeCell ref="B103:C103"/>
    <mergeCell ref="B107:C107"/>
    <mergeCell ref="A101:C101"/>
    <mergeCell ref="A105:C105"/>
    <mergeCell ref="A113:C113"/>
    <mergeCell ref="A116:C116"/>
    <mergeCell ref="B108:C10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headerFooter alignWithMargins="0">
    <oddFooter>&amp;CStrona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17" sqref="F17"/>
    </sheetView>
  </sheetViews>
  <sheetFormatPr defaultColWidth="9.00390625" defaultRowHeight="12.75"/>
  <cols>
    <col min="1" max="1" width="3.875" style="0" bestFit="1" customWidth="1"/>
    <col min="2" max="2" width="5.625" style="0" bestFit="1" customWidth="1"/>
    <col min="3" max="3" width="8.25390625" style="0" customWidth="1"/>
    <col min="4" max="4" width="5.00390625" style="0" bestFit="1" customWidth="1"/>
    <col min="5" max="5" width="28.875" style="0" customWidth="1"/>
    <col min="6" max="6" width="37.75390625" style="0" customWidth="1"/>
    <col min="7" max="7" width="14.625" style="0" customWidth="1"/>
  </cols>
  <sheetData>
    <row r="1" ht="12.75">
      <c r="G1" s="470"/>
    </row>
    <row r="2" spans="6:8" ht="35.25" customHeight="1">
      <c r="F2" s="432"/>
      <c r="G2" s="415" t="s">
        <v>70</v>
      </c>
      <c r="H2" s="25"/>
    </row>
    <row r="4" spans="1:7" ht="19.5" customHeight="1">
      <c r="A4" s="685" t="s">
        <v>71</v>
      </c>
      <c r="B4" s="685"/>
      <c r="C4" s="685"/>
      <c r="D4" s="685"/>
      <c r="E4" s="685"/>
      <c r="F4" s="685"/>
      <c r="G4" s="685"/>
    </row>
    <row r="5" spans="5:7" ht="13.5" customHeight="1">
      <c r="E5" s="96"/>
      <c r="F5" s="96"/>
      <c r="G5" s="495" t="s">
        <v>91</v>
      </c>
    </row>
    <row r="6" spans="1:7" ht="19.5" customHeight="1">
      <c r="A6" s="687" t="s">
        <v>92</v>
      </c>
      <c r="B6" s="687" t="s">
        <v>348</v>
      </c>
      <c r="C6" s="687" t="s">
        <v>587</v>
      </c>
      <c r="D6" s="687" t="s">
        <v>146</v>
      </c>
      <c r="E6" s="684" t="s">
        <v>147</v>
      </c>
      <c r="F6" s="684" t="s">
        <v>148</v>
      </c>
      <c r="G6" s="684" t="s">
        <v>149</v>
      </c>
    </row>
    <row r="7" spans="1:7" ht="19.5" customHeight="1">
      <c r="A7" s="687"/>
      <c r="B7" s="687"/>
      <c r="C7" s="687"/>
      <c r="D7" s="687"/>
      <c r="E7" s="684"/>
      <c r="F7" s="684"/>
      <c r="G7" s="684"/>
    </row>
    <row r="8" spans="1:7" ht="19.5" customHeight="1">
      <c r="A8" s="687"/>
      <c r="B8" s="687"/>
      <c r="C8" s="687"/>
      <c r="D8" s="687"/>
      <c r="E8" s="684"/>
      <c r="F8" s="684"/>
      <c r="G8" s="684"/>
    </row>
    <row r="9" spans="1:7" ht="13.5" customHeight="1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</row>
    <row r="10" spans="1:7" ht="24.75" customHeight="1">
      <c r="A10" s="485">
        <v>1</v>
      </c>
      <c r="B10" s="485">
        <v>600</v>
      </c>
      <c r="C10" s="485">
        <v>60016</v>
      </c>
      <c r="D10" s="485">
        <v>2650</v>
      </c>
      <c r="E10" s="486" t="s">
        <v>29</v>
      </c>
      <c r="F10" s="488" t="s">
        <v>30</v>
      </c>
      <c r="G10" s="487">
        <v>600000</v>
      </c>
    </row>
    <row r="11" spans="1:7" ht="30.75" customHeight="1">
      <c r="A11" s="485">
        <v>2</v>
      </c>
      <c r="B11" s="485">
        <v>710</v>
      </c>
      <c r="C11" s="485">
        <v>71035</v>
      </c>
      <c r="D11" s="485">
        <v>2650</v>
      </c>
      <c r="E11" s="486" t="s">
        <v>29</v>
      </c>
      <c r="F11" s="488" t="s">
        <v>31</v>
      </c>
      <c r="G11" s="487">
        <v>85000</v>
      </c>
    </row>
    <row r="12" spans="1:7" ht="30" customHeight="1">
      <c r="A12" s="485">
        <v>3</v>
      </c>
      <c r="B12" s="485">
        <v>801</v>
      </c>
      <c r="C12" s="485">
        <v>80101</v>
      </c>
      <c r="D12" s="485">
        <v>2650</v>
      </c>
      <c r="E12" s="486" t="s">
        <v>32</v>
      </c>
      <c r="F12" s="488" t="s">
        <v>33</v>
      </c>
      <c r="G12" s="487">
        <v>100000</v>
      </c>
    </row>
    <row r="13" spans="1:7" ht="30" customHeight="1">
      <c r="A13" s="485">
        <v>4</v>
      </c>
      <c r="B13" s="485">
        <v>801</v>
      </c>
      <c r="C13" s="485">
        <v>80104</v>
      </c>
      <c r="D13" s="485">
        <v>2650</v>
      </c>
      <c r="E13" s="486" t="s">
        <v>32</v>
      </c>
      <c r="F13" s="488" t="s">
        <v>34</v>
      </c>
      <c r="G13" s="487">
        <v>150000</v>
      </c>
    </row>
    <row r="14" spans="1:7" ht="30" customHeight="1">
      <c r="A14" s="485">
        <v>5</v>
      </c>
      <c r="B14" s="485">
        <v>801</v>
      </c>
      <c r="C14" s="485">
        <v>80110</v>
      </c>
      <c r="D14" s="485">
        <v>2650</v>
      </c>
      <c r="E14" s="486" t="s">
        <v>32</v>
      </c>
      <c r="F14" s="488" t="s">
        <v>35</v>
      </c>
      <c r="G14" s="487">
        <v>100000</v>
      </c>
    </row>
    <row r="15" spans="1:7" ht="30" customHeight="1">
      <c r="A15" s="485">
        <v>6</v>
      </c>
      <c r="B15" s="485">
        <v>900</v>
      </c>
      <c r="C15" s="485">
        <v>90003</v>
      </c>
      <c r="D15" s="485">
        <v>2650</v>
      </c>
      <c r="E15" s="486" t="s">
        <v>29</v>
      </c>
      <c r="F15" s="488" t="s">
        <v>36</v>
      </c>
      <c r="G15" s="487">
        <v>700000</v>
      </c>
    </row>
    <row r="16" spans="1:7" ht="30" customHeight="1">
      <c r="A16" s="485">
        <v>7</v>
      </c>
      <c r="B16" s="485">
        <v>900</v>
      </c>
      <c r="C16" s="485">
        <v>90004</v>
      </c>
      <c r="D16" s="485">
        <v>2650</v>
      </c>
      <c r="E16" s="486" t="s">
        <v>29</v>
      </c>
      <c r="F16" s="488" t="s">
        <v>75</v>
      </c>
      <c r="G16" s="487">
        <v>580000</v>
      </c>
    </row>
    <row r="17" spans="1:7" ht="30" customHeight="1">
      <c r="A17" s="485">
        <v>8</v>
      </c>
      <c r="B17" s="485">
        <v>900</v>
      </c>
      <c r="C17" s="485">
        <v>90015</v>
      </c>
      <c r="D17" s="485">
        <v>2650</v>
      </c>
      <c r="E17" s="486" t="s">
        <v>29</v>
      </c>
      <c r="F17" s="488" t="s">
        <v>37</v>
      </c>
      <c r="G17" s="487">
        <v>1260000</v>
      </c>
    </row>
    <row r="18" spans="1:7" ht="30" customHeight="1">
      <c r="A18" s="485">
        <v>9</v>
      </c>
      <c r="B18" s="485">
        <v>900</v>
      </c>
      <c r="C18" s="485">
        <v>90017</v>
      </c>
      <c r="D18" s="485">
        <v>2650</v>
      </c>
      <c r="E18" s="486" t="s">
        <v>29</v>
      </c>
      <c r="F18" s="488" t="s">
        <v>38</v>
      </c>
      <c r="G18" s="487">
        <v>548608</v>
      </c>
    </row>
    <row r="19" spans="1:7" ht="30" customHeight="1">
      <c r="A19" s="485">
        <v>10</v>
      </c>
      <c r="B19" s="485">
        <v>900</v>
      </c>
      <c r="C19" s="485">
        <v>90017</v>
      </c>
      <c r="D19" s="485">
        <v>2650</v>
      </c>
      <c r="E19" s="486" t="s">
        <v>29</v>
      </c>
      <c r="F19" s="488" t="s">
        <v>39</v>
      </c>
      <c r="G19" s="487">
        <v>522974</v>
      </c>
    </row>
    <row r="20" spans="1:7" s="96" customFormat="1" ht="30" customHeight="1">
      <c r="A20" s="686" t="s">
        <v>138</v>
      </c>
      <c r="B20" s="686"/>
      <c r="C20" s="686"/>
      <c r="D20" s="686"/>
      <c r="E20" s="686"/>
      <c r="F20" s="99"/>
      <c r="G20" s="489">
        <f>SUM(G10:G19)</f>
        <v>4646582</v>
      </c>
    </row>
    <row r="22" ht="12.75">
      <c r="A22" s="110"/>
    </row>
  </sheetData>
  <mergeCells count="9">
    <mergeCell ref="F6:F8"/>
    <mergeCell ref="G6:G8"/>
    <mergeCell ref="A4:G4"/>
    <mergeCell ref="A20:E20"/>
    <mergeCell ref="A6:A8"/>
    <mergeCell ref="B6:B8"/>
    <mergeCell ref="C6:C8"/>
    <mergeCell ref="D6:D8"/>
    <mergeCell ref="E6:E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" sqref="F2"/>
    </sheetView>
  </sheetViews>
  <sheetFormatPr defaultColWidth="9.00390625" defaultRowHeight="12.75"/>
  <cols>
    <col min="1" max="1" width="4.00390625" style="96" customWidth="1"/>
    <col min="2" max="2" width="8.125" style="96" customWidth="1"/>
    <col min="3" max="3" width="9.875" style="96" customWidth="1"/>
    <col min="4" max="4" width="5.75390625" style="96" customWidth="1"/>
    <col min="5" max="5" width="41.625" style="96" customWidth="1"/>
    <col min="6" max="6" width="22.375" style="96" customWidth="1"/>
    <col min="7" max="16384" width="9.125" style="96" customWidth="1"/>
  </cols>
  <sheetData>
    <row r="1" ht="12.75">
      <c r="F1" s="490"/>
    </row>
    <row r="2" ht="22.5">
      <c r="F2" s="415" t="s">
        <v>72</v>
      </c>
    </row>
    <row r="3" ht="12.75">
      <c r="F3" s="25"/>
    </row>
    <row r="4" spans="1:6" ht="19.5" customHeight="1">
      <c r="A4" s="688" t="s">
        <v>360</v>
      </c>
      <c r="B4" s="688"/>
      <c r="C4" s="688"/>
      <c r="D4" s="688"/>
      <c r="E4" s="688"/>
      <c r="F4" s="688"/>
    </row>
    <row r="5" spans="5:6" ht="19.5" customHeight="1">
      <c r="E5" s="111"/>
      <c r="F5" s="111"/>
    </row>
    <row r="6" ht="19.5" customHeight="1">
      <c r="F6" s="113" t="s">
        <v>91</v>
      </c>
    </row>
    <row r="7" spans="1:6" ht="19.5" customHeight="1">
      <c r="A7" s="97" t="s">
        <v>92</v>
      </c>
      <c r="B7" s="97" t="s">
        <v>348</v>
      </c>
      <c r="C7" s="97" t="s">
        <v>587</v>
      </c>
      <c r="D7" s="97" t="s">
        <v>76</v>
      </c>
      <c r="E7" s="97" t="s">
        <v>150</v>
      </c>
      <c r="F7" s="97" t="s">
        <v>151</v>
      </c>
    </row>
    <row r="8" spans="1:6" ht="7.5" customHeight="1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</row>
    <row r="9" spans="1:6" ht="30" customHeight="1">
      <c r="A9" s="491">
        <v>1</v>
      </c>
      <c r="B9" s="491">
        <v>921</v>
      </c>
      <c r="C9" s="491">
        <v>92116</v>
      </c>
      <c r="D9" s="491">
        <v>2480</v>
      </c>
      <c r="E9" s="99" t="s">
        <v>361</v>
      </c>
      <c r="F9" s="489">
        <v>2677500</v>
      </c>
    </row>
    <row r="10" spans="1:6" ht="30" customHeight="1">
      <c r="A10" s="99"/>
      <c r="B10" s="99"/>
      <c r="C10" s="99"/>
      <c r="D10" s="99"/>
      <c r="E10" s="99"/>
      <c r="F10" s="489"/>
    </row>
    <row r="11" spans="1:6" ht="30" customHeight="1">
      <c r="A11" s="99"/>
      <c r="B11" s="99"/>
      <c r="C11" s="99"/>
      <c r="D11" s="99"/>
      <c r="E11" s="99"/>
      <c r="F11" s="489"/>
    </row>
    <row r="12" spans="1:6" ht="30" customHeight="1">
      <c r="A12" s="686" t="s">
        <v>138</v>
      </c>
      <c r="B12" s="686"/>
      <c r="C12" s="686"/>
      <c r="D12" s="686"/>
      <c r="E12" s="686"/>
      <c r="F12" s="489">
        <f>SUM(F9:F11)</f>
        <v>2677500</v>
      </c>
    </row>
    <row r="16" ht="12.75">
      <c r="A16" s="112"/>
    </row>
    <row r="17" ht="12.75">
      <c r="A17" s="110"/>
    </row>
    <row r="19" ht="12.75">
      <c r="A19" s="110"/>
    </row>
  </sheetData>
  <mergeCells count="2">
    <mergeCell ref="A4:F4"/>
    <mergeCell ref="A12:E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7" sqref="H6:H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25390625" style="0" customWidth="1"/>
    <col min="5" max="5" width="47.875" style="0" customWidth="1"/>
    <col min="6" max="6" width="16.125" style="0" customWidth="1"/>
  </cols>
  <sheetData>
    <row r="1" ht="12.75">
      <c r="F1" s="490"/>
    </row>
    <row r="2" ht="33.75">
      <c r="F2" s="415" t="s">
        <v>73</v>
      </c>
    </row>
    <row r="3" ht="12.75">
      <c r="F3" s="432"/>
    </row>
    <row r="4" spans="1:6" ht="48.75" customHeight="1">
      <c r="A4" s="689" t="s">
        <v>152</v>
      </c>
      <c r="B4" s="689"/>
      <c r="C4" s="689"/>
      <c r="D4" s="689"/>
      <c r="E4" s="689"/>
      <c r="F4" s="689"/>
    </row>
    <row r="5" spans="5:6" ht="19.5" customHeight="1">
      <c r="E5" s="111"/>
      <c r="F5" s="111"/>
    </row>
    <row r="6" spans="5:6" ht="19.5" customHeight="1">
      <c r="E6" s="96"/>
      <c r="F6" s="107" t="s">
        <v>91</v>
      </c>
    </row>
    <row r="7" spans="1:6" ht="12.75">
      <c r="A7" s="97" t="s">
        <v>92</v>
      </c>
      <c r="B7" s="97" t="s">
        <v>348</v>
      </c>
      <c r="C7" s="97" t="s">
        <v>587</v>
      </c>
      <c r="D7" s="97" t="s">
        <v>130</v>
      </c>
      <c r="E7" s="97" t="s">
        <v>153</v>
      </c>
      <c r="F7" s="97" t="s">
        <v>151</v>
      </c>
    </row>
    <row r="8" spans="1:6" s="114" customFormat="1" ht="8.25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</row>
    <row r="9" spans="1:6" ht="38.25">
      <c r="A9" s="485">
        <v>1</v>
      </c>
      <c r="B9" s="485">
        <v>801</v>
      </c>
      <c r="C9" s="485">
        <v>80104</v>
      </c>
      <c r="D9" s="485">
        <v>2310</v>
      </c>
      <c r="E9" s="488" t="s">
        <v>362</v>
      </c>
      <c r="F9" s="487">
        <v>45000</v>
      </c>
    </row>
    <row r="10" spans="1:6" ht="76.5">
      <c r="A10" s="485">
        <v>2</v>
      </c>
      <c r="B10" s="485">
        <v>851</v>
      </c>
      <c r="C10" s="485">
        <v>85154</v>
      </c>
      <c r="D10" s="485">
        <v>2320</v>
      </c>
      <c r="E10" s="488" t="s">
        <v>363</v>
      </c>
      <c r="F10" s="487">
        <v>66500</v>
      </c>
    </row>
    <row r="11" spans="1:6" ht="127.5">
      <c r="A11" s="485">
        <v>3</v>
      </c>
      <c r="B11" s="485">
        <v>851</v>
      </c>
      <c r="C11" s="485">
        <v>85154</v>
      </c>
      <c r="D11" s="485">
        <v>2820</v>
      </c>
      <c r="E11" s="488" t="s">
        <v>406</v>
      </c>
      <c r="F11" s="487">
        <v>109000</v>
      </c>
    </row>
    <row r="12" spans="1:6" ht="89.25">
      <c r="A12" s="485">
        <v>4</v>
      </c>
      <c r="B12" s="485">
        <v>921</v>
      </c>
      <c r="C12" s="485">
        <v>92105</v>
      </c>
      <c r="D12" s="485">
        <v>2820</v>
      </c>
      <c r="E12" s="488" t="s">
        <v>364</v>
      </c>
      <c r="F12" s="487">
        <v>121000</v>
      </c>
    </row>
    <row r="13" spans="1:6" ht="30" customHeight="1">
      <c r="A13" s="485">
        <v>5</v>
      </c>
      <c r="B13" s="485">
        <v>921</v>
      </c>
      <c r="C13" s="485">
        <v>92120</v>
      </c>
      <c r="D13" s="485">
        <v>2720</v>
      </c>
      <c r="E13" s="488" t="s">
        <v>365</v>
      </c>
      <c r="F13" s="487">
        <v>40000</v>
      </c>
    </row>
    <row r="14" spans="1:6" ht="76.5">
      <c r="A14" s="485">
        <v>6</v>
      </c>
      <c r="B14" s="485">
        <v>926</v>
      </c>
      <c r="C14" s="485">
        <v>92695</v>
      </c>
      <c r="D14" s="485">
        <v>2820</v>
      </c>
      <c r="E14" s="488" t="s">
        <v>366</v>
      </c>
      <c r="F14" s="487">
        <v>335000</v>
      </c>
    </row>
    <row r="15" spans="1:6" ht="30" customHeight="1">
      <c r="A15" s="690" t="s">
        <v>138</v>
      </c>
      <c r="B15" s="691"/>
      <c r="C15" s="691"/>
      <c r="D15" s="691"/>
      <c r="E15" s="692"/>
      <c r="F15" s="489">
        <f>SUM(F9:F14)</f>
        <v>716500</v>
      </c>
    </row>
    <row r="17" ht="12.75">
      <c r="A17" s="110"/>
    </row>
  </sheetData>
  <mergeCells count="2">
    <mergeCell ref="A4:F4"/>
    <mergeCell ref="A15:E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6" sqref="F6"/>
    </sheetView>
  </sheetViews>
  <sheetFormatPr defaultColWidth="9.00390625" defaultRowHeight="12.75"/>
  <cols>
    <col min="1" max="1" width="5.25390625" style="96" bestFit="1" customWidth="1"/>
    <col min="2" max="2" width="63.125" style="96" customWidth="1"/>
    <col min="3" max="3" width="17.75390625" style="96" customWidth="1"/>
    <col min="4" max="16384" width="9.125" style="96" customWidth="1"/>
  </cols>
  <sheetData>
    <row r="1" spans="3:4" ht="24.75" customHeight="1">
      <c r="C1" s="661" t="s">
        <v>311</v>
      </c>
      <c r="D1" s="662"/>
    </row>
    <row r="2" spans="1:10" ht="33" customHeight="1">
      <c r="A2" s="693" t="s">
        <v>310</v>
      </c>
      <c r="B2" s="693"/>
      <c r="C2" s="693"/>
      <c r="D2" s="111"/>
      <c r="E2" s="111"/>
      <c r="F2" s="111"/>
      <c r="G2" s="111"/>
      <c r="H2" s="111"/>
      <c r="I2" s="111"/>
      <c r="J2" s="111"/>
    </row>
    <row r="3" spans="1:7" ht="19.5" customHeight="1">
      <c r="A3" s="685"/>
      <c r="B3" s="685"/>
      <c r="C3" s="685"/>
      <c r="D3" s="111"/>
      <c r="E3" s="111"/>
      <c r="F3" s="111"/>
      <c r="G3" s="111"/>
    </row>
    <row r="5" ht="12.75">
      <c r="C5" s="428" t="s">
        <v>91</v>
      </c>
    </row>
    <row r="6" spans="1:10" ht="19.5" customHeight="1">
      <c r="A6" s="97" t="s">
        <v>92</v>
      </c>
      <c r="B6" s="97" t="s">
        <v>349</v>
      </c>
      <c r="C6" s="97" t="s">
        <v>154</v>
      </c>
      <c r="D6" s="115"/>
      <c r="E6" s="115"/>
      <c r="F6" s="115"/>
      <c r="G6" s="115"/>
      <c r="H6" s="115"/>
      <c r="I6" s="116"/>
      <c r="J6" s="116"/>
    </row>
    <row r="7" spans="1:10" ht="19.5" customHeight="1">
      <c r="A7" s="98" t="s">
        <v>369</v>
      </c>
      <c r="B7" s="117" t="s">
        <v>359</v>
      </c>
      <c r="C7" s="458">
        <v>60000</v>
      </c>
      <c r="D7" s="115"/>
      <c r="E7" s="115"/>
      <c r="F7" s="115"/>
      <c r="G7" s="115"/>
      <c r="H7" s="115"/>
      <c r="I7" s="116"/>
      <c r="J7" s="116"/>
    </row>
    <row r="8" spans="1:10" ht="19.5" customHeight="1">
      <c r="A8" s="98" t="s">
        <v>370</v>
      </c>
      <c r="B8" s="117" t="s">
        <v>327</v>
      </c>
      <c r="C8" s="458">
        <f>SUM(C9:C11)</f>
        <v>200000</v>
      </c>
      <c r="D8" s="115"/>
      <c r="E8" s="115"/>
      <c r="F8" s="115"/>
      <c r="G8" s="115"/>
      <c r="H8" s="115"/>
      <c r="I8" s="116"/>
      <c r="J8" s="116"/>
    </row>
    <row r="9" spans="1:10" ht="19.5" customHeight="1">
      <c r="A9" s="118" t="s">
        <v>584</v>
      </c>
      <c r="B9" s="119" t="s">
        <v>213</v>
      </c>
      <c r="C9" s="459">
        <v>200000</v>
      </c>
      <c r="D9" s="115"/>
      <c r="E9" s="115"/>
      <c r="F9" s="115"/>
      <c r="G9" s="115"/>
      <c r="H9" s="115"/>
      <c r="I9" s="116"/>
      <c r="J9" s="116"/>
    </row>
    <row r="10" spans="1:10" ht="19.5" customHeight="1">
      <c r="A10" s="101" t="s">
        <v>585</v>
      </c>
      <c r="B10" s="120"/>
      <c r="C10" s="460"/>
      <c r="D10" s="115"/>
      <c r="E10" s="115"/>
      <c r="F10" s="115"/>
      <c r="G10" s="115"/>
      <c r="H10" s="115"/>
      <c r="I10" s="116"/>
      <c r="J10" s="116"/>
    </row>
    <row r="11" spans="1:10" ht="19.5" customHeight="1">
      <c r="A11" s="102" t="s">
        <v>99</v>
      </c>
      <c r="B11" s="121"/>
      <c r="C11" s="461"/>
      <c r="D11" s="115"/>
      <c r="E11" s="115"/>
      <c r="F11" s="115"/>
      <c r="G11" s="115"/>
      <c r="H11" s="115"/>
      <c r="I11" s="116"/>
      <c r="J11" s="116"/>
    </row>
    <row r="12" spans="1:10" ht="19.5" customHeight="1">
      <c r="A12" s="98" t="s">
        <v>371</v>
      </c>
      <c r="B12" s="117" t="s">
        <v>61</v>
      </c>
      <c r="C12" s="458">
        <f>SUM(C13,C17)</f>
        <v>260000</v>
      </c>
      <c r="D12" s="115"/>
      <c r="E12" s="115"/>
      <c r="F12" s="115"/>
      <c r="G12" s="115"/>
      <c r="H12" s="115"/>
      <c r="I12" s="116"/>
      <c r="J12" s="116"/>
    </row>
    <row r="13" spans="1:10" ht="19.5" customHeight="1">
      <c r="A13" s="100" t="s">
        <v>584</v>
      </c>
      <c r="B13" s="122" t="s">
        <v>276</v>
      </c>
      <c r="C13" s="462">
        <f>SUM(C14:C16)</f>
        <v>260000</v>
      </c>
      <c r="D13" s="115"/>
      <c r="E13" s="115"/>
      <c r="F13" s="115"/>
      <c r="G13" s="115"/>
      <c r="H13" s="115"/>
      <c r="I13" s="116"/>
      <c r="J13" s="116"/>
    </row>
    <row r="14" spans="1:10" ht="15" customHeight="1">
      <c r="A14" s="101"/>
      <c r="B14" s="120" t="s">
        <v>218</v>
      </c>
      <c r="C14" s="460">
        <v>100000</v>
      </c>
      <c r="D14" s="115"/>
      <c r="E14" s="115"/>
      <c r="F14" s="115"/>
      <c r="G14" s="115"/>
      <c r="H14" s="115"/>
      <c r="I14" s="116"/>
      <c r="J14" s="116"/>
    </row>
    <row r="15" spans="1:10" ht="15" customHeight="1">
      <c r="A15" s="101"/>
      <c r="B15" s="120" t="s">
        <v>316</v>
      </c>
      <c r="C15" s="460">
        <v>10000</v>
      </c>
      <c r="D15" s="115"/>
      <c r="E15" s="115"/>
      <c r="F15" s="115"/>
      <c r="G15" s="115"/>
      <c r="H15" s="115"/>
      <c r="I15" s="116"/>
      <c r="J15" s="116"/>
    </row>
    <row r="16" spans="1:10" ht="15" customHeight="1">
      <c r="A16" s="101"/>
      <c r="B16" s="120" t="s">
        <v>292</v>
      </c>
      <c r="C16" s="460">
        <v>150000</v>
      </c>
      <c r="D16" s="115"/>
      <c r="E16" s="115"/>
      <c r="F16" s="115"/>
      <c r="G16" s="115"/>
      <c r="H16" s="115"/>
      <c r="I16" s="116"/>
      <c r="J16" s="116"/>
    </row>
    <row r="17" spans="1:10" ht="19.5" customHeight="1">
      <c r="A17" s="101" t="s">
        <v>585</v>
      </c>
      <c r="B17" s="120" t="s">
        <v>278</v>
      </c>
      <c r="C17" s="460">
        <f>SUM(C18:C19)</f>
        <v>0</v>
      </c>
      <c r="D17" s="115"/>
      <c r="E17" s="115"/>
      <c r="F17" s="115"/>
      <c r="G17" s="115"/>
      <c r="H17" s="115"/>
      <c r="I17" s="116"/>
      <c r="J17" s="116"/>
    </row>
    <row r="18" spans="1:10" ht="15">
      <c r="A18" s="101"/>
      <c r="B18" s="123"/>
      <c r="C18" s="460"/>
      <c r="D18" s="115"/>
      <c r="E18" s="115"/>
      <c r="F18" s="115"/>
      <c r="G18" s="115"/>
      <c r="H18" s="115"/>
      <c r="I18" s="116"/>
      <c r="J18" s="116"/>
    </row>
    <row r="19" spans="1:10" ht="15" customHeight="1">
      <c r="A19" s="102"/>
      <c r="B19" s="124"/>
      <c r="C19" s="461"/>
      <c r="D19" s="115"/>
      <c r="E19" s="115"/>
      <c r="F19" s="115"/>
      <c r="G19" s="115"/>
      <c r="H19" s="115"/>
      <c r="I19" s="116"/>
      <c r="J19" s="116"/>
    </row>
    <row r="20" spans="1:10" ht="19.5" customHeight="1">
      <c r="A20" s="98" t="s">
        <v>372</v>
      </c>
      <c r="B20" s="117" t="s">
        <v>74</v>
      </c>
      <c r="C20" s="458">
        <f>(C7+C8)-C12</f>
        <v>0</v>
      </c>
      <c r="D20" s="115"/>
      <c r="E20" s="115"/>
      <c r="F20" s="115"/>
      <c r="G20" s="115"/>
      <c r="H20" s="115"/>
      <c r="I20" s="116"/>
      <c r="J20" s="116"/>
    </row>
    <row r="21" spans="1:10" ht="15">
      <c r="A21" s="115"/>
      <c r="B21" s="115"/>
      <c r="C21" s="115"/>
      <c r="D21" s="115"/>
      <c r="E21" s="115"/>
      <c r="F21" s="115"/>
      <c r="G21" s="115"/>
      <c r="H21" s="115"/>
      <c r="I21" s="116"/>
      <c r="J21" s="116"/>
    </row>
    <row r="22" spans="1:10" ht="15">
      <c r="A22" s="115"/>
      <c r="B22" s="115"/>
      <c r="C22" s="115"/>
      <c r="D22" s="115"/>
      <c r="E22" s="115"/>
      <c r="F22" s="115"/>
      <c r="G22" s="115"/>
      <c r="H22" s="115"/>
      <c r="I22" s="116"/>
      <c r="J22" s="116"/>
    </row>
    <row r="23" spans="1:10" ht="15">
      <c r="A23" s="115"/>
      <c r="B23" s="115"/>
      <c r="C23" s="115"/>
      <c r="D23" s="115"/>
      <c r="E23" s="115"/>
      <c r="F23" s="115"/>
      <c r="G23" s="115"/>
      <c r="H23" s="115"/>
      <c r="I23" s="116"/>
      <c r="J23" s="116"/>
    </row>
    <row r="24" spans="1:10" ht="15">
      <c r="A24" s="115"/>
      <c r="B24" s="115"/>
      <c r="C24" s="115"/>
      <c r="D24" s="115"/>
      <c r="E24" s="115"/>
      <c r="F24" s="115"/>
      <c r="G24" s="115"/>
      <c r="H24" s="115"/>
      <c r="I24" s="116"/>
      <c r="J24" s="116"/>
    </row>
    <row r="25" spans="1:10" ht="15">
      <c r="A25" s="115"/>
      <c r="B25" s="115"/>
      <c r="C25" s="115"/>
      <c r="D25" s="115"/>
      <c r="E25" s="115"/>
      <c r="F25" s="115"/>
      <c r="G25" s="115"/>
      <c r="H25" s="115"/>
      <c r="I25" s="116"/>
      <c r="J25" s="116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6"/>
    </row>
    <row r="27" spans="1:10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</sheetData>
  <mergeCells count="3">
    <mergeCell ref="A2:C2"/>
    <mergeCell ref="A3:C3"/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6.75390625" style="0" customWidth="1"/>
    <col min="4" max="4" width="13.375" style="0" bestFit="1" customWidth="1"/>
    <col min="5" max="5" width="14.125" style="0" customWidth="1"/>
    <col min="6" max="9" width="13.375" style="0" bestFit="1" customWidth="1"/>
  </cols>
  <sheetData>
    <row r="1" spans="8:9" ht="12.75">
      <c r="H1" s="694" t="s">
        <v>312</v>
      </c>
      <c r="I1" s="694"/>
    </row>
    <row r="2" spans="1:9" ht="24.75" customHeight="1">
      <c r="A2" s="695" t="s">
        <v>609</v>
      </c>
      <c r="B2" s="695"/>
      <c r="C2" s="695"/>
      <c r="D2" s="695"/>
      <c r="E2" s="695"/>
      <c r="F2" s="695"/>
      <c r="G2" s="695"/>
      <c r="H2" s="695"/>
      <c r="I2" s="695"/>
    </row>
    <row r="3" ht="12.75">
      <c r="I3" s="469" t="s">
        <v>91</v>
      </c>
    </row>
    <row r="4" spans="1:9" s="126" customFormat="1" ht="35.25" customHeight="1">
      <c r="A4" s="647" t="s">
        <v>92</v>
      </c>
      <c r="B4" s="647" t="s">
        <v>349</v>
      </c>
      <c r="C4" s="696" t="s">
        <v>158</v>
      </c>
      <c r="D4" s="646" t="s">
        <v>159</v>
      </c>
      <c r="E4" s="646"/>
      <c r="F4" s="646"/>
      <c r="G4" s="646"/>
      <c r="H4" s="646"/>
      <c r="I4" s="646"/>
    </row>
    <row r="5" spans="1:9" s="126" customFormat="1" ht="23.25" customHeight="1">
      <c r="A5" s="647"/>
      <c r="B5" s="647"/>
      <c r="C5" s="697"/>
      <c r="D5" s="125">
        <v>2007</v>
      </c>
      <c r="E5" s="125">
        <v>2008</v>
      </c>
      <c r="F5" s="125">
        <v>2009</v>
      </c>
      <c r="G5" s="125">
        <v>2010</v>
      </c>
      <c r="H5" s="125">
        <v>2011</v>
      </c>
      <c r="I5" s="125">
        <v>2012</v>
      </c>
    </row>
    <row r="6" spans="1:9" s="128" customFormat="1" ht="8.2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</row>
    <row r="7" spans="1:9" s="126" customFormat="1" ht="22.5" customHeight="1">
      <c r="A7" s="129" t="s">
        <v>584</v>
      </c>
      <c r="B7" s="130" t="s">
        <v>160</v>
      </c>
      <c r="C7" s="463">
        <f aca="true" t="shared" si="0" ref="C7:I7">SUM(C8,C12,C17)</f>
        <v>23501070.64</v>
      </c>
      <c r="D7" s="463">
        <f t="shared" si="0"/>
        <v>37351387.18</v>
      </c>
      <c r="E7" s="463">
        <f t="shared" si="0"/>
        <v>30817594.06</v>
      </c>
      <c r="F7" s="463">
        <f t="shared" si="0"/>
        <v>26125516.94</v>
      </c>
      <c r="G7" s="463">
        <f t="shared" si="0"/>
        <v>21491615.7</v>
      </c>
      <c r="H7" s="463">
        <f t="shared" si="0"/>
        <v>17189571.58</v>
      </c>
      <c r="I7" s="463">
        <f t="shared" si="0"/>
        <v>12887527.46</v>
      </c>
    </row>
    <row r="8" spans="1:9" s="4" customFormat="1" ht="15" customHeight="1">
      <c r="A8" s="131" t="s">
        <v>161</v>
      </c>
      <c r="B8" s="132" t="s">
        <v>162</v>
      </c>
      <c r="C8" s="464">
        <f aca="true" t="shared" si="1" ref="C8:I8">SUM(C9:C10)</f>
        <v>23371322.61</v>
      </c>
      <c r="D8" s="464">
        <f t="shared" si="1"/>
        <v>20378053.18</v>
      </c>
      <c r="E8" s="464">
        <f t="shared" si="1"/>
        <v>30817594.06</v>
      </c>
      <c r="F8" s="464">
        <f t="shared" si="1"/>
        <v>26125516.94</v>
      </c>
      <c r="G8" s="464">
        <f t="shared" si="1"/>
        <v>21491615.7</v>
      </c>
      <c r="H8" s="464">
        <f t="shared" si="1"/>
        <v>17189571.58</v>
      </c>
      <c r="I8" s="464">
        <f t="shared" si="1"/>
        <v>12887527.46</v>
      </c>
    </row>
    <row r="9" spans="1:9" s="4" customFormat="1" ht="15" customHeight="1">
      <c r="A9" s="133" t="s">
        <v>163</v>
      </c>
      <c r="B9" s="134" t="s">
        <v>164</v>
      </c>
      <c r="C9" s="465">
        <v>4766388.51</v>
      </c>
      <c r="D9" s="465">
        <v>4086082</v>
      </c>
      <c r="E9" s="465">
        <v>3388238</v>
      </c>
      <c r="F9" s="465">
        <v>2690394</v>
      </c>
      <c r="G9" s="465">
        <v>2050750</v>
      </c>
      <c r="H9" s="465">
        <v>1585106</v>
      </c>
      <c r="I9" s="465">
        <v>1119462</v>
      </c>
    </row>
    <row r="10" spans="1:9" s="4" customFormat="1" ht="15" customHeight="1">
      <c r="A10" s="133" t="s">
        <v>165</v>
      </c>
      <c r="B10" s="134" t="s">
        <v>166</v>
      </c>
      <c r="C10" s="465">
        <v>18604934.1</v>
      </c>
      <c r="D10" s="465">
        <v>16291971.18</v>
      </c>
      <c r="E10" s="465">
        <v>27429356.06</v>
      </c>
      <c r="F10" s="465">
        <v>23435122.94</v>
      </c>
      <c r="G10" s="465">
        <v>19440865.7</v>
      </c>
      <c r="H10" s="465">
        <v>15604465.58</v>
      </c>
      <c r="I10" s="465">
        <v>11768065.46</v>
      </c>
    </row>
    <row r="11" spans="1:9" s="4" customFormat="1" ht="15" customHeight="1">
      <c r="A11" s="133" t="s">
        <v>167</v>
      </c>
      <c r="B11" s="134" t="s">
        <v>168</v>
      </c>
      <c r="C11" s="465">
        <v>0</v>
      </c>
      <c r="D11" s="465">
        <v>0</v>
      </c>
      <c r="E11" s="465">
        <v>0</v>
      </c>
      <c r="F11" s="465">
        <v>0</v>
      </c>
      <c r="G11" s="465">
        <v>0</v>
      </c>
      <c r="H11" s="465">
        <v>0</v>
      </c>
      <c r="I11" s="465">
        <v>0</v>
      </c>
    </row>
    <row r="12" spans="1:9" s="4" customFormat="1" ht="15" customHeight="1">
      <c r="A12" s="131" t="s">
        <v>169</v>
      </c>
      <c r="B12" s="132" t="s">
        <v>170</v>
      </c>
      <c r="C12" s="464">
        <f>SUM(C13:C16)</f>
        <v>0</v>
      </c>
      <c r="D12" s="464">
        <f>SUM(D13:D16)</f>
        <v>15131672</v>
      </c>
      <c r="E12" s="464">
        <v>0</v>
      </c>
      <c r="F12" s="464">
        <v>0</v>
      </c>
      <c r="G12" s="464">
        <f>SUM(G13:G16)</f>
        <v>0</v>
      </c>
      <c r="H12" s="464">
        <v>0</v>
      </c>
      <c r="I12" s="464">
        <v>0</v>
      </c>
    </row>
    <row r="13" spans="1:9" s="4" customFormat="1" ht="15" customHeight="1">
      <c r="A13" s="133" t="s">
        <v>171</v>
      </c>
      <c r="B13" s="134" t="s">
        <v>172</v>
      </c>
      <c r="C13" s="465">
        <v>0</v>
      </c>
      <c r="D13" s="465">
        <v>0</v>
      </c>
      <c r="E13" s="465">
        <v>0</v>
      </c>
      <c r="F13" s="465">
        <v>0</v>
      </c>
      <c r="G13" s="465">
        <v>0</v>
      </c>
      <c r="H13" s="465">
        <v>0</v>
      </c>
      <c r="I13" s="465">
        <v>0</v>
      </c>
    </row>
    <row r="14" spans="1:9" s="4" customFormat="1" ht="15" customHeight="1">
      <c r="A14" s="133" t="s">
        <v>173</v>
      </c>
      <c r="B14" s="134" t="s">
        <v>174</v>
      </c>
      <c r="C14" s="465">
        <v>0</v>
      </c>
      <c r="D14" s="465">
        <v>15131672</v>
      </c>
      <c r="E14" s="465">
        <v>0</v>
      </c>
      <c r="F14" s="465">
        <v>0</v>
      </c>
      <c r="G14" s="465">
        <v>0</v>
      </c>
      <c r="H14" s="465">
        <v>0</v>
      </c>
      <c r="I14" s="465">
        <v>0</v>
      </c>
    </row>
    <row r="15" spans="1:9" s="4" customFormat="1" ht="15" customHeight="1">
      <c r="A15" s="133"/>
      <c r="B15" s="135" t="s">
        <v>175</v>
      </c>
      <c r="C15" s="465">
        <v>0</v>
      </c>
      <c r="D15" s="465">
        <v>0</v>
      </c>
      <c r="E15" s="465">
        <v>0</v>
      </c>
      <c r="F15" s="465">
        <v>0</v>
      </c>
      <c r="G15" s="465">
        <v>0</v>
      </c>
      <c r="H15" s="465">
        <v>0</v>
      </c>
      <c r="I15" s="465">
        <v>0</v>
      </c>
    </row>
    <row r="16" spans="1:9" s="4" customFormat="1" ht="15" customHeight="1">
      <c r="A16" s="133" t="s">
        <v>176</v>
      </c>
      <c r="B16" s="134" t="s">
        <v>177</v>
      </c>
      <c r="C16" s="465">
        <v>0</v>
      </c>
      <c r="D16" s="465">
        <v>0</v>
      </c>
      <c r="E16" s="465">
        <v>0</v>
      </c>
      <c r="F16" s="465">
        <v>0</v>
      </c>
      <c r="G16" s="465">
        <v>0</v>
      </c>
      <c r="H16" s="465">
        <v>0</v>
      </c>
      <c r="I16" s="465">
        <v>0</v>
      </c>
    </row>
    <row r="17" spans="1:9" s="4" customFormat="1" ht="15" customHeight="1">
      <c r="A17" s="131" t="s">
        <v>178</v>
      </c>
      <c r="B17" s="132" t="s">
        <v>179</v>
      </c>
      <c r="C17" s="466">
        <f>SUM(C18:C19)</f>
        <v>129748.03</v>
      </c>
      <c r="D17" s="466">
        <f>SUM(D18:D19)</f>
        <v>1841662</v>
      </c>
      <c r="E17" s="466">
        <f>SUM(E18:E19)</f>
        <v>0</v>
      </c>
      <c r="F17" s="466">
        <v>0</v>
      </c>
      <c r="G17" s="466">
        <f>SUM(G18:G19)</f>
        <v>0</v>
      </c>
      <c r="H17" s="466">
        <f>SUM(H18:H19)</f>
        <v>0</v>
      </c>
      <c r="I17" s="466">
        <f>SUM(I18:I19)</f>
        <v>0</v>
      </c>
    </row>
    <row r="18" spans="1:9" s="4" customFormat="1" ht="15" customHeight="1">
      <c r="A18" s="133" t="s">
        <v>180</v>
      </c>
      <c r="B18" s="136" t="s">
        <v>181</v>
      </c>
      <c r="C18" s="467">
        <v>129748.03</v>
      </c>
      <c r="D18" s="467">
        <v>0</v>
      </c>
      <c r="E18" s="467">
        <v>0</v>
      </c>
      <c r="F18" s="467">
        <v>0</v>
      </c>
      <c r="G18" s="467">
        <v>0</v>
      </c>
      <c r="H18" s="467">
        <v>0</v>
      </c>
      <c r="I18" s="467">
        <v>0</v>
      </c>
    </row>
    <row r="19" spans="1:9" s="4" customFormat="1" ht="15" customHeight="1">
      <c r="A19" s="133" t="s">
        <v>182</v>
      </c>
      <c r="B19" s="136" t="s">
        <v>183</v>
      </c>
      <c r="C19" s="467">
        <v>0</v>
      </c>
      <c r="D19" s="467">
        <v>1841662</v>
      </c>
      <c r="E19" s="467">
        <v>0</v>
      </c>
      <c r="F19" s="467">
        <v>0</v>
      </c>
      <c r="G19" s="467">
        <v>0</v>
      </c>
      <c r="H19" s="467">
        <v>0</v>
      </c>
      <c r="I19" s="467">
        <v>0</v>
      </c>
    </row>
    <row r="20" spans="1:9" s="126" customFormat="1" ht="22.5" customHeight="1">
      <c r="A20" s="129">
        <v>2</v>
      </c>
      <c r="B20" s="130" t="s">
        <v>184</v>
      </c>
      <c r="C20" s="463">
        <f aca="true" t="shared" si="2" ref="C20:I20">SUM(C21,C25,C26)</f>
        <v>3908561.23</v>
      </c>
      <c r="D20" s="463">
        <f t="shared" si="2"/>
        <v>5560293.01</v>
      </c>
      <c r="E20" s="463">
        <f t="shared" si="2"/>
        <v>6135727.640000001</v>
      </c>
      <c r="F20" s="463">
        <f t="shared" si="2"/>
        <v>5939788.01</v>
      </c>
      <c r="G20" s="463">
        <f t="shared" si="2"/>
        <v>5685655.67</v>
      </c>
      <c r="H20" s="463">
        <f t="shared" si="2"/>
        <v>5161259.9</v>
      </c>
      <c r="I20" s="463">
        <f t="shared" si="2"/>
        <v>4972226.49</v>
      </c>
    </row>
    <row r="21" spans="1:9" s="126" customFormat="1" ht="15" customHeight="1">
      <c r="A21" s="129" t="s">
        <v>185</v>
      </c>
      <c r="B21" s="130" t="s">
        <v>186</v>
      </c>
      <c r="C21" s="463">
        <f aca="true" t="shared" si="3" ref="C21:I21">SUM(C22:C24)</f>
        <v>3406013.2</v>
      </c>
      <c r="D21" s="463">
        <f t="shared" si="3"/>
        <v>3090174</v>
      </c>
      <c r="E21" s="463">
        <f t="shared" si="3"/>
        <v>4692104.12</v>
      </c>
      <c r="F21" s="463">
        <f t="shared" si="3"/>
        <v>4692104.12</v>
      </c>
      <c r="G21" s="463">
        <f t="shared" si="3"/>
        <v>4633901.24</v>
      </c>
      <c r="H21" s="463">
        <f t="shared" si="3"/>
        <v>4302044.12</v>
      </c>
      <c r="I21" s="463">
        <f t="shared" si="3"/>
        <v>4302044.12</v>
      </c>
    </row>
    <row r="22" spans="1:9" s="4" customFormat="1" ht="15" customHeight="1">
      <c r="A22" s="133" t="s">
        <v>187</v>
      </c>
      <c r="B22" s="134" t="s">
        <v>188</v>
      </c>
      <c r="C22" s="465">
        <v>3406013.2</v>
      </c>
      <c r="D22" s="465">
        <v>2993270</v>
      </c>
      <c r="E22" s="465">
        <v>4692104.12</v>
      </c>
      <c r="F22" s="465">
        <v>4692104.12</v>
      </c>
      <c r="G22" s="465">
        <v>4633901.24</v>
      </c>
      <c r="H22" s="465">
        <v>4302044.12</v>
      </c>
      <c r="I22" s="465">
        <v>4302044.12</v>
      </c>
    </row>
    <row r="23" spans="1:9" s="4" customFormat="1" ht="15" customHeight="1">
      <c r="A23" s="133" t="s">
        <v>189</v>
      </c>
      <c r="B23" s="134" t="s">
        <v>190</v>
      </c>
      <c r="C23" s="465">
        <v>0</v>
      </c>
      <c r="D23" s="465">
        <v>0</v>
      </c>
      <c r="E23" s="465">
        <v>0</v>
      </c>
      <c r="F23" s="465">
        <v>0</v>
      </c>
      <c r="G23" s="465">
        <v>0</v>
      </c>
      <c r="H23" s="465">
        <v>0</v>
      </c>
      <c r="I23" s="465">
        <v>0</v>
      </c>
    </row>
    <row r="24" spans="1:9" s="4" customFormat="1" ht="15" customHeight="1">
      <c r="A24" s="133" t="s">
        <v>191</v>
      </c>
      <c r="B24" s="134" t="s">
        <v>192</v>
      </c>
      <c r="C24" s="465">
        <v>0</v>
      </c>
      <c r="D24" s="465">
        <v>96904</v>
      </c>
      <c r="E24" s="465">
        <v>0</v>
      </c>
      <c r="F24" s="465">
        <v>0</v>
      </c>
      <c r="G24" s="465">
        <v>0</v>
      </c>
      <c r="H24" s="465">
        <v>0</v>
      </c>
      <c r="I24" s="465">
        <v>0</v>
      </c>
    </row>
    <row r="25" spans="1:9" s="4" customFormat="1" ht="15" customHeight="1">
      <c r="A25" s="131" t="s">
        <v>193</v>
      </c>
      <c r="B25" s="132" t="s">
        <v>194</v>
      </c>
      <c r="C25" s="464">
        <v>129748.03</v>
      </c>
      <c r="D25" s="464">
        <v>1841662</v>
      </c>
      <c r="E25" s="464">
        <v>0</v>
      </c>
      <c r="F25" s="465">
        <v>0</v>
      </c>
      <c r="G25" s="465">
        <v>0</v>
      </c>
      <c r="H25" s="465">
        <v>0</v>
      </c>
      <c r="I25" s="465">
        <v>0</v>
      </c>
    </row>
    <row r="26" spans="1:9" s="6" customFormat="1" ht="14.25" customHeight="1">
      <c r="A26" s="131" t="s">
        <v>195</v>
      </c>
      <c r="B26" s="132" t="s">
        <v>196</v>
      </c>
      <c r="C26" s="464">
        <v>372800</v>
      </c>
      <c r="D26" s="464">
        <v>628457.01</v>
      </c>
      <c r="E26" s="464">
        <v>1443623.52</v>
      </c>
      <c r="F26" s="464">
        <v>1247683.89</v>
      </c>
      <c r="G26" s="464">
        <v>1051754.43</v>
      </c>
      <c r="H26" s="464">
        <v>859215.78</v>
      </c>
      <c r="I26" s="464">
        <v>670182.37</v>
      </c>
    </row>
    <row r="27" spans="1:9" s="126" customFormat="1" ht="22.5" customHeight="1">
      <c r="A27" s="129" t="s">
        <v>99</v>
      </c>
      <c r="B27" s="130" t="s">
        <v>197</v>
      </c>
      <c r="C27" s="463">
        <v>66057346.46</v>
      </c>
      <c r="D27" s="463">
        <v>66577315</v>
      </c>
      <c r="E27" s="463">
        <v>75767600</v>
      </c>
      <c r="F27" s="43">
        <v>76500000</v>
      </c>
      <c r="G27" s="43">
        <v>76965114</v>
      </c>
      <c r="H27" s="43">
        <v>80065114</v>
      </c>
      <c r="I27" s="43">
        <v>81164000</v>
      </c>
    </row>
    <row r="28" spans="1:9" s="137" customFormat="1" ht="22.5" customHeight="1">
      <c r="A28" s="129" t="s">
        <v>102</v>
      </c>
      <c r="B28" s="130" t="s">
        <v>198</v>
      </c>
      <c r="C28" s="43">
        <v>78721513.86</v>
      </c>
      <c r="D28" s="43">
        <v>80415717</v>
      </c>
      <c r="E28" s="43">
        <v>78600000</v>
      </c>
      <c r="F28" s="43">
        <v>79000000</v>
      </c>
      <c r="G28" s="43">
        <v>79100000</v>
      </c>
      <c r="H28" s="43">
        <v>80500000</v>
      </c>
      <c r="I28" s="43">
        <v>81164000</v>
      </c>
    </row>
    <row r="29" spans="1:9" s="137" customFormat="1" ht="22.5" customHeight="1">
      <c r="A29" s="129" t="s">
        <v>105</v>
      </c>
      <c r="B29" s="130" t="s">
        <v>199</v>
      </c>
      <c r="C29" s="43">
        <f aca="true" t="shared" si="4" ref="C29:I29">SUM(C27-C28)</f>
        <v>-12664167.399999999</v>
      </c>
      <c r="D29" s="43">
        <f t="shared" si="4"/>
        <v>-13838402</v>
      </c>
      <c r="E29" s="43">
        <f t="shared" si="4"/>
        <v>-2832400</v>
      </c>
      <c r="F29" s="43">
        <f t="shared" si="4"/>
        <v>-2500000</v>
      </c>
      <c r="G29" s="43">
        <f t="shared" si="4"/>
        <v>-2134886</v>
      </c>
      <c r="H29" s="43">
        <f t="shared" si="4"/>
        <v>-434886</v>
      </c>
      <c r="I29" s="43">
        <f t="shared" si="4"/>
        <v>0</v>
      </c>
    </row>
    <row r="30" spans="1:9" s="126" customFormat="1" ht="22.5" customHeight="1">
      <c r="A30" s="129" t="s">
        <v>108</v>
      </c>
      <c r="B30" s="130" t="s">
        <v>200</v>
      </c>
      <c r="C30" s="43"/>
      <c r="D30" s="43"/>
      <c r="E30" s="43"/>
      <c r="F30" s="43"/>
      <c r="G30" s="43"/>
      <c r="H30" s="43"/>
      <c r="I30" s="43"/>
    </row>
    <row r="31" spans="1:9" s="4" customFormat="1" ht="15" customHeight="1">
      <c r="A31" s="131" t="s">
        <v>201</v>
      </c>
      <c r="B31" s="138" t="s">
        <v>202</v>
      </c>
      <c r="C31" s="468">
        <f aca="true" t="shared" si="5" ref="C31:I31">SUM(C7-C21-C25)/C27%</f>
        <v>30.224207419669334</v>
      </c>
      <c r="D31" s="468">
        <f t="shared" si="5"/>
        <v>48.6945909128357</v>
      </c>
      <c r="E31" s="468">
        <f t="shared" si="5"/>
        <v>34.481084183740805</v>
      </c>
      <c r="F31" s="468">
        <f t="shared" si="5"/>
        <v>28.017533098039216</v>
      </c>
      <c r="G31" s="468">
        <f t="shared" si="5"/>
        <v>21.903059170418434</v>
      </c>
      <c r="H31" s="468">
        <f t="shared" si="5"/>
        <v>16.096308137399262</v>
      </c>
      <c r="I31" s="468">
        <f t="shared" si="5"/>
        <v>10.577945074170815</v>
      </c>
    </row>
    <row r="32" spans="1:9" s="4" customFormat="1" ht="28.5" customHeight="1">
      <c r="A32" s="131" t="s">
        <v>203</v>
      </c>
      <c r="B32" s="138" t="s">
        <v>204</v>
      </c>
      <c r="C32" s="468">
        <f aca="true" t="shared" si="6" ref="C32:I32">SUM(C8+C12-C21)/C27%</f>
        <v>30.224207419669334</v>
      </c>
      <c r="D32" s="468">
        <f t="shared" si="6"/>
        <v>48.6945909128357</v>
      </c>
      <c r="E32" s="468">
        <f t="shared" si="6"/>
        <v>34.481084183740805</v>
      </c>
      <c r="F32" s="468">
        <f t="shared" si="6"/>
        <v>28.017533098039216</v>
      </c>
      <c r="G32" s="468">
        <f t="shared" si="6"/>
        <v>21.903059170418434</v>
      </c>
      <c r="H32" s="468">
        <f t="shared" si="6"/>
        <v>16.096308137399262</v>
      </c>
      <c r="I32" s="468">
        <f t="shared" si="6"/>
        <v>10.577945074170815</v>
      </c>
    </row>
    <row r="33" spans="1:9" s="4" customFormat="1" ht="15" customHeight="1">
      <c r="A33" s="131" t="s">
        <v>205</v>
      </c>
      <c r="B33" s="138" t="s">
        <v>206</v>
      </c>
      <c r="C33" s="468">
        <f aca="true" t="shared" si="7" ref="C33:I33">SUM(C20/C27%)</f>
        <v>5.916921341015065</v>
      </c>
      <c r="D33" s="468">
        <f t="shared" si="7"/>
        <v>8.351632999918966</v>
      </c>
      <c r="E33" s="468">
        <f t="shared" si="7"/>
        <v>8.09808894567071</v>
      </c>
      <c r="F33" s="468">
        <f t="shared" si="7"/>
        <v>7.76442877124183</v>
      </c>
      <c r="G33" s="468">
        <f t="shared" si="7"/>
        <v>7.387315336140475</v>
      </c>
      <c r="H33" s="468">
        <f t="shared" si="7"/>
        <v>6.446328047443984</v>
      </c>
      <c r="I33" s="468">
        <f t="shared" si="7"/>
        <v>6.126147663988961</v>
      </c>
    </row>
    <row r="34" spans="1:9" s="4" customFormat="1" ht="25.5" customHeight="1">
      <c r="A34" s="131" t="s">
        <v>207</v>
      </c>
      <c r="B34" s="138" t="s">
        <v>208</v>
      </c>
      <c r="C34" s="468">
        <f aca="true" t="shared" si="8" ref="C34:I34">SUM(C21+C26)/C27%</f>
        <v>5.720504080932469</v>
      </c>
      <c r="D34" s="468">
        <f t="shared" si="8"/>
        <v>5.585432530584929</v>
      </c>
      <c r="E34" s="468">
        <f t="shared" si="8"/>
        <v>8.09808894567071</v>
      </c>
      <c r="F34" s="468">
        <f t="shared" si="8"/>
        <v>7.76442877124183</v>
      </c>
      <c r="G34" s="468">
        <f t="shared" si="8"/>
        <v>7.387315336140475</v>
      </c>
      <c r="H34" s="468">
        <f t="shared" si="8"/>
        <v>6.446328047443984</v>
      </c>
      <c r="I34" s="468">
        <f t="shared" si="8"/>
        <v>6.126147663988961</v>
      </c>
    </row>
  </sheetData>
  <mergeCells count="6">
    <mergeCell ref="H1:I1"/>
    <mergeCell ref="A2:I2"/>
    <mergeCell ref="A4:A5"/>
    <mergeCell ref="B4:B5"/>
    <mergeCell ref="C4:C5"/>
    <mergeCell ref="D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1"/>
  <sheetViews>
    <sheetView zoomScale="75" zoomScaleNormal="75" workbookViewId="0" topLeftCell="A1">
      <selection activeCell="H18" sqref="H18"/>
    </sheetView>
  </sheetViews>
  <sheetFormatPr defaultColWidth="9.00390625" defaultRowHeight="12.75"/>
  <cols>
    <col min="1" max="1" width="8.375" style="8" customWidth="1"/>
    <col min="2" max="2" width="11.375" style="8" bestFit="1" customWidth="1"/>
    <col min="3" max="3" width="9.75390625" style="8" customWidth="1"/>
    <col min="4" max="4" width="46.625" style="8" customWidth="1"/>
    <col min="5" max="5" width="18.125" style="84" customWidth="1"/>
    <col min="6" max="6" width="10.00390625" style="19" customWidth="1"/>
    <col min="7" max="7" width="10.75390625" style="90" customWidth="1"/>
    <col min="8" max="16384" width="9.125" style="8" customWidth="1"/>
  </cols>
  <sheetData>
    <row r="1" spans="1:7" ht="24">
      <c r="A1" s="55"/>
      <c r="B1" s="55"/>
      <c r="C1" s="56"/>
      <c r="D1" s="57"/>
      <c r="E1" s="371" t="s">
        <v>0</v>
      </c>
      <c r="F1" s="139"/>
      <c r="G1" s="58"/>
    </row>
    <row r="2" spans="1:7" ht="12.75">
      <c r="A2" s="55"/>
      <c r="B2" s="55"/>
      <c r="C2" s="56"/>
      <c r="D2" s="57"/>
      <c r="E2" s="371"/>
      <c r="F2" s="139"/>
      <c r="G2" s="58"/>
    </row>
    <row r="3" spans="1:13" s="24" customFormat="1" ht="12.75">
      <c r="A3" s="140"/>
      <c r="B3" s="140"/>
      <c r="C3" s="92"/>
      <c r="D3" s="93"/>
      <c r="E3" s="429" t="s">
        <v>273</v>
      </c>
      <c r="F3" s="92"/>
      <c r="G3" s="44"/>
      <c r="H3" s="94"/>
      <c r="I3" s="94"/>
      <c r="J3" s="94"/>
      <c r="K3" s="94"/>
      <c r="L3" s="94"/>
      <c r="M3" s="95"/>
    </row>
    <row r="4" spans="1:28" s="9" customFormat="1" ht="54.75" customHeight="1">
      <c r="A4" s="538" t="s">
        <v>62</v>
      </c>
      <c r="B4" s="538"/>
      <c r="C4" s="540"/>
      <c r="D4" s="540"/>
      <c r="E4" s="370">
        <f>SUM(E6,E9)</f>
        <v>111100</v>
      </c>
      <c r="F4" s="6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5"/>
      <c r="Z4" s="15"/>
      <c r="AA4" s="15"/>
      <c r="AB4" s="15"/>
    </row>
    <row r="5" spans="1:24" s="15" customFormat="1" ht="15" customHeight="1">
      <c r="A5" s="11" t="s">
        <v>287</v>
      </c>
      <c r="B5" s="11" t="s">
        <v>63</v>
      </c>
      <c r="C5" s="11" t="s">
        <v>76</v>
      </c>
      <c r="D5" s="53" t="s">
        <v>3</v>
      </c>
      <c r="E5" s="69" t="s">
        <v>375</v>
      </c>
      <c r="F5" s="6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6" customFormat="1" ht="15">
      <c r="A6" s="70">
        <v>750</v>
      </c>
      <c r="B6" s="50"/>
      <c r="C6" s="62"/>
      <c r="D6" s="416" t="s">
        <v>214</v>
      </c>
      <c r="E6" s="157">
        <f>SUM(E7)</f>
        <v>99000</v>
      </c>
      <c r="F6" s="6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2" customFormat="1" ht="12.75">
      <c r="A7" s="73"/>
      <c r="B7" s="73">
        <v>75011</v>
      </c>
      <c r="C7" s="51"/>
      <c r="D7" s="52" t="s">
        <v>66</v>
      </c>
      <c r="E7" s="80">
        <f>SUM(E8)</f>
        <v>99000</v>
      </c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s="2" customFormat="1" ht="12.75">
      <c r="A8" s="73"/>
      <c r="B8" s="73"/>
      <c r="C8" s="51" t="s">
        <v>212</v>
      </c>
      <c r="D8" s="57" t="s">
        <v>213</v>
      </c>
      <c r="E8" s="80">
        <v>99000</v>
      </c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s="14" customFormat="1" ht="13.5" customHeight="1">
      <c r="A9" s="70">
        <v>852</v>
      </c>
      <c r="B9" s="50"/>
      <c r="C9" s="62"/>
      <c r="D9" s="416" t="s">
        <v>256</v>
      </c>
      <c r="E9" s="157">
        <f>SUM(E10,E12,E14)</f>
        <v>12100</v>
      </c>
      <c r="F9" s="64"/>
      <c r="G9" s="13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</row>
    <row r="10" spans="1:24" ht="38.25">
      <c r="A10" s="53"/>
      <c r="B10" s="53">
        <v>85212</v>
      </c>
      <c r="C10" s="54"/>
      <c r="D10" s="52" t="s">
        <v>2</v>
      </c>
      <c r="E10" s="80">
        <f>SUM(E11)</f>
        <v>5000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2.75">
      <c r="A11" s="53"/>
      <c r="B11" s="53"/>
      <c r="C11" s="51" t="s">
        <v>80</v>
      </c>
      <c r="D11" s="57" t="s">
        <v>407</v>
      </c>
      <c r="E11" s="80">
        <v>5000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5.5">
      <c r="A12" s="55"/>
      <c r="B12" s="53">
        <v>85214</v>
      </c>
      <c r="C12" s="54"/>
      <c r="D12" s="52" t="s">
        <v>324</v>
      </c>
      <c r="E12" s="55">
        <f>SUM(E13)</f>
        <v>7000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38.25">
      <c r="A13" s="55"/>
      <c r="B13" s="55"/>
      <c r="C13" s="51" t="s">
        <v>344</v>
      </c>
      <c r="D13" s="57" t="s">
        <v>345</v>
      </c>
      <c r="E13" s="55">
        <v>7000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5.5">
      <c r="A14" s="55"/>
      <c r="B14" s="53">
        <v>85228</v>
      </c>
      <c r="C14" s="54"/>
      <c r="D14" s="52" t="s">
        <v>323</v>
      </c>
      <c r="E14" s="55">
        <f>SUM(E15)</f>
        <v>100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75">
      <c r="A15" s="55"/>
      <c r="B15" s="55"/>
      <c r="C15" s="51" t="s">
        <v>212</v>
      </c>
      <c r="D15" s="57" t="s">
        <v>213</v>
      </c>
      <c r="E15" s="55">
        <v>100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>
      <c r="A16" s="55"/>
      <c r="B16" s="55"/>
      <c r="C16" s="54"/>
      <c r="D16" s="52"/>
      <c r="E16" s="5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75">
      <c r="A17" s="55"/>
      <c r="B17" s="55"/>
      <c r="C17" s="54"/>
      <c r="D17" s="52"/>
      <c r="E17" s="5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75">
      <c r="A18" s="55"/>
      <c r="B18" s="55"/>
      <c r="C18" s="54"/>
      <c r="D18" s="52"/>
      <c r="E18" s="5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>
      <c r="A19" s="55"/>
      <c r="B19" s="55"/>
      <c r="C19" s="54"/>
      <c r="D19" s="52"/>
      <c r="E19" s="5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2.75">
      <c r="A20" s="55"/>
      <c r="B20" s="55"/>
      <c r="C20" s="54"/>
      <c r="D20" s="52"/>
      <c r="E20" s="5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75">
      <c r="A21" s="55"/>
      <c r="B21" s="55"/>
      <c r="C21" s="54"/>
      <c r="D21" s="52"/>
      <c r="E21" s="8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75">
      <c r="A22" s="55"/>
      <c r="B22" s="55"/>
      <c r="C22" s="54"/>
      <c r="D22" s="52"/>
      <c r="E22" s="5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75">
      <c r="A23" s="55"/>
      <c r="B23" s="55"/>
      <c r="C23" s="54"/>
      <c r="D23" s="52"/>
      <c r="E23" s="55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2.75">
      <c r="A24" s="55"/>
      <c r="B24" s="55"/>
      <c r="C24" s="54"/>
      <c r="D24" s="52"/>
      <c r="E24" s="5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2.75">
      <c r="A25" s="55"/>
      <c r="B25" s="55"/>
      <c r="C25" s="54"/>
      <c r="D25" s="52"/>
      <c r="E25" s="5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75">
      <c r="A26" s="55"/>
      <c r="B26" s="55"/>
      <c r="C26" s="54"/>
      <c r="D26" s="52"/>
      <c r="E26" s="5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2.75">
      <c r="A27" s="55"/>
      <c r="B27" s="55"/>
      <c r="C27" s="54"/>
      <c r="D27" s="52"/>
      <c r="E27" s="5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75">
      <c r="A28" s="55"/>
      <c r="B28" s="55"/>
      <c r="C28" s="54"/>
      <c r="D28" s="52"/>
      <c r="E28" s="5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75">
      <c r="A29" s="55"/>
      <c r="B29" s="55"/>
      <c r="C29" s="54"/>
      <c r="D29" s="52"/>
      <c r="E29" s="5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75">
      <c r="A30" s="55"/>
      <c r="B30" s="55"/>
      <c r="C30" s="54"/>
      <c r="D30" s="52"/>
      <c r="E30" s="5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75">
      <c r="A31" s="55"/>
      <c r="B31" s="55"/>
      <c r="C31" s="54"/>
      <c r="D31" s="52"/>
      <c r="E31" s="5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75">
      <c r="A32" s="55"/>
      <c r="B32" s="55"/>
      <c r="C32" s="54"/>
      <c r="D32" s="52"/>
      <c r="E32" s="5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75">
      <c r="A33" s="55"/>
      <c r="B33" s="55"/>
      <c r="C33" s="54"/>
      <c r="D33" s="52"/>
      <c r="E33" s="5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75">
      <c r="A34" s="55"/>
      <c r="B34" s="55"/>
      <c r="C34" s="54"/>
      <c r="D34" s="52"/>
      <c r="E34" s="5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2.75">
      <c r="A35" s="55"/>
      <c r="B35" s="55"/>
      <c r="C35" s="54"/>
      <c r="D35" s="52"/>
      <c r="E35" s="5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2.75">
      <c r="A36" s="55"/>
      <c r="B36" s="55"/>
      <c r="C36" s="54"/>
      <c r="D36" s="52"/>
      <c r="E36" s="5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.75">
      <c r="A37" s="55"/>
      <c r="B37" s="55"/>
      <c r="C37" s="54"/>
      <c r="D37" s="52"/>
      <c r="E37" s="5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.75">
      <c r="A38" s="55"/>
      <c r="B38" s="55"/>
      <c r="C38" s="54"/>
      <c r="D38" s="52"/>
      <c r="E38" s="5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2.75">
      <c r="A39" s="55"/>
      <c r="B39" s="55"/>
      <c r="C39" s="54"/>
      <c r="D39" s="52"/>
      <c r="E39" s="5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2.75">
      <c r="A40" s="55"/>
      <c r="B40" s="55"/>
      <c r="C40" s="54"/>
      <c r="D40" s="52"/>
      <c r="E40" s="5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2.75">
      <c r="A41" s="55"/>
      <c r="B41" s="55"/>
      <c r="C41" s="54"/>
      <c r="D41" s="52"/>
      <c r="E41" s="5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2.75">
      <c r="A42" s="55"/>
      <c r="B42" s="55"/>
      <c r="C42" s="54"/>
      <c r="D42" s="52"/>
      <c r="E42" s="5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2.75">
      <c r="A43" s="55"/>
      <c r="B43" s="55"/>
      <c r="C43" s="54"/>
      <c r="D43" s="52"/>
      <c r="E43" s="5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75">
      <c r="A44" s="55"/>
      <c r="B44" s="55"/>
      <c r="C44" s="54"/>
      <c r="D44" s="52"/>
      <c r="E44" s="5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2.75">
      <c r="A45" s="55"/>
      <c r="B45" s="55"/>
      <c r="C45" s="54"/>
      <c r="D45" s="52"/>
      <c r="E45" s="5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75">
      <c r="A46" s="55"/>
      <c r="B46" s="55"/>
      <c r="C46" s="54"/>
      <c r="D46" s="52"/>
      <c r="E46" s="5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2.75">
      <c r="A47" s="55"/>
      <c r="B47" s="55"/>
      <c r="C47" s="54"/>
      <c r="D47" s="52"/>
      <c r="E47" s="5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75">
      <c r="A48" s="55"/>
      <c r="B48" s="55"/>
      <c r="C48" s="54"/>
      <c r="D48" s="52"/>
      <c r="E48" s="5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75">
      <c r="A49" s="55"/>
      <c r="B49" s="55"/>
      <c r="C49" s="54"/>
      <c r="D49" s="52"/>
      <c r="E49" s="55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2.75">
      <c r="A50" s="55"/>
      <c r="B50" s="55"/>
      <c r="C50" s="54"/>
      <c r="D50" s="52"/>
      <c r="E50" s="5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2.75">
      <c r="A51" s="55"/>
      <c r="B51" s="55"/>
      <c r="C51" s="54"/>
      <c r="D51" s="52"/>
      <c r="E51" s="5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75">
      <c r="A52" s="55"/>
      <c r="B52" s="55"/>
      <c r="C52" s="54"/>
      <c r="D52" s="52"/>
      <c r="E52" s="5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2.75">
      <c r="A53" s="55"/>
      <c r="B53" s="55"/>
      <c r="C53" s="54"/>
      <c r="D53" s="52"/>
      <c r="E53" s="5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2.75">
      <c r="A54" s="55"/>
      <c r="B54" s="55"/>
      <c r="C54" s="54"/>
      <c r="D54" s="52"/>
      <c r="E54" s="5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2.75">
      <c r="A55" s="55"/>
      <c r="B55" s="55"/>
      <c r="C55" s="54"/>
      <c r="D55" s="52"/>
      <c r="E55" s="5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5:24" ht="12.75">
      <c r="E56" s="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3:24" ht="12.75">
      <c r="C57" s="18"/>
      <c r="D57" s="18"/>
      <c r="E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3:24" ht="12.75">
      <c r="C58" s="18"/>
      <c r="D58" s="12"/>
      <c r="E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4:24" ht="12.75">
      <c r="D59" s="12"/>
      <c r="E59" s="12"/>
      <c r="F59" s="85"/>
      <c r="G59" s="8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5:24" ht="12.75">
      <c r="E60" s="18"/>
      <c r="F60" s="85"/>
      <c r="G60" s="8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3:24" ht="12.75">
      <c r="C61" s="87"/>
      <c r="D61" s="18"/>
      <c r="E61" s="3"/>
      <c r="F61" s="88"/>
      <c r="G61" s="3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3:24" ht="12.75">
      <c r="C62" s="89"/>
      <c r="E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3:24" ht="12.75">
      <c r="C63" s="89"/>
      <c r="E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3:24" ht="12.75">
      <c r="C64" s="89"/>
      <c r="D64" s="1"/>
      <c r="E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3:24" ht="12.75">
      <c r="C65" s="89"/>
      <c r="D65" s="1"/>
      <c r="E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3:24" ht="12.75">
      <c r="C66" s="89"/>
      <c r="D66" s="1"/>
      <c r="E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3:24" ht="12.75">
      <c r="C67" s="87"/>
      <c r="D67" s="18"/>
      <c r="E67" s="3"/>
      <c r="F67" s="88"/>
      <c r="G67" s="3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3:24" ht="12.75">
      <c r="C68" s="89"/>
      <c r="D68" s="1"/>
      <c r="E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3:24" ht="12.75">
      <c r="C69" s="89"/>
      <c r="D69" s="1"/>
      <c r="E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3:24" ht="12.75">
      <c r="C70" s="87"/>
      <c r="D70" s="18"/>
      <c r="E70" s="3"/>
      <c r="F70" s="88"/>
      <c r="G70" s="3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3:24" ht="12.75">
      <c r="C71" s="89"/>
      <c r="D71" s="1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3:24" ht="12.75">
      <c r="C72" s="89"/>
      <c r="D72" s="1"/>
      <c r="E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3:24" ht="12.75">
      <c r="C73" s="89"/>
      <c r="D73" s="1"/>
      <c r="E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3:24" ht="12.75">
      <c r="C74" s="87"/>
      <c r="D74" s="18"/>
      <c r="E74" s="3"/>
      <c r="F74" s="88"/>
      <c r="G74" s="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3:24" ht="12.75">
      <c r="C75" s="89"/>
      <c r="D75" s="1"/>
      <c r="E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3:24" ht="12.75">
      <c r="C76" s="89"/>
      <c r="D76" s="1"/>
      <c r="E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3:24" ht="12.75">
      <c r="C77" s="89"/>
      <c r="D77" s="1"/>
      <c r="E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3:24" ht="12.75">
      <c r="C78" s="89"/>
      <c r="D78" s="1"/>
      <c r="E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3:24" ht="12.75">
      <c r="C79" s="89"/>
      <c r="D79" s="1"/>
      <c r="E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3:24" ht="12.75">
      <c r="C80" s="87"/>
      <c r="D80" s="18"/>
      <c r="E80" s="3"/>
      <c r="F80" s="88"/>
      <c r="G80" s="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3:24" ht="12.75">
      <c r="C81" s="89"/>
      <c r="D81" s="1"/>
      <c r="E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3:24" ht="12.75">
      <c r="C82" s="89"/>
      <c r="D82" s="1"/>
      <c r="E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3:24" ht="12.75">
      <c r="C83" s="87"/>
      <c r="D83" s="12"/>
      <c r="E83" s="3"/>
      <c r="F83" s="88"/>
      <c r="G83" s="3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5:24" ht="12.75">
      <c r="E84" s="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5:24" ht="12.75">
      <c r="E85" s="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5:24" ht="12.75">
      <c r="E86" s="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3:24" ht="12.75">
      <c r="C87" s="7"/>
      <c r="D87" s="7"/>
      <c r="E87" s="7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3:24" ht="12.75">
      <c r="C88" s="7"/>
      <c r="D88" s="7"/>
      <c r="E88" s="7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3:24" ht="12.75">
      <c r="C89" s="7"/>
      <c r="D89" s="7"/>
      <c r="E89" s="7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3:24" ht="12.75">
      <c r="C90" s="7"/>
      <c r="D90" s="7"/>
      <c r="E90" s="7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3:24" ht="12.75">
      <c r="C91" s="7"/>
      <c r="D91" s="7"/>
      <c r="E91" s="7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3:24" ht="12.75">
      <c r="C92" s="7"/>
      <c r="D92" s="7"/>
      <c r="E92" s="7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3:24" ht="12.75">
      <c r="C93" s="7"/>
      <c r="D93" s="11"/>
      <c r="E93" s="72"/>
      <c r="F93" s="71"/>
      <c r="G93" s="72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3:24" ht="12.75">
      <c r="C94" s="7"/>
      <c r="D94" s="7"/>
      <c r="E94" s="7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4:24" ht="12.75">
      <c r="D95" s="11"/>
      <c r="E95" s="72"/>
      <c r="F95" s="71"/>
      <c r="G95" s="72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5:24" ht="12.75">
      <c r="E96" s="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5:24" ht="12.75">
      <c r="E97" s="8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5:24" ht="12.75">
      <c r="E98" s="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5:24" ht="12.75">
      <c r="E99" s="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5:24" ht="12.75">
      <c r="E100" s="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5:24" ht="12.75">
      <c r="E101" s="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5:24" ht="12.75">
      <c r="E102" s="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5:24" ht="12.75">
      <c r="E103" s="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5:24" ht="12.75">
      <c r="E104" s="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5:24" ht="12.75">
      <c r="E105" s="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5:24" ht="12.75">
      <c r="E106" s="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5:24" ht="12.75">
      <c r="E107" s="8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5:24" ht="12.75">
      <c r="E108" s="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5:24" ht="12.75">
      <c r="E109" s="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5:24" ht="12.75">
      <c r="E110" s="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5:24" ht="12.75">
      <c r="E111" s="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5:24" ht="12.75">
      <c r="E112" s="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5:24" ht="12.75">
      <c r="E113" s="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5:24" ht="12.75">
      <c r="E114" s="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5:24" ht="12.75">
      <c r="E115" s="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5:24" ht="12.75">
      <c r="E116" s="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5:24" ht="12.75">
      <c r="E117" s="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5:24" ht="12.75">
      <c r="E118" s="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5:24" ht="12.75">
      <c r="E119" s="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5:24" ht="12.75">
      <c r="E120" s="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5:24" ht="12.75">
      <c r="E121" s="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5:24" ht="12.75">
      <c r="E122" s="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5:24" ht="12.75">
      <c r="E123" s="8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5:24" ht="12.75">
      <c r="E124" s="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  <row r="146" ht="12.75">
      <c r="E146" s="8"/>
    </row>
    <row r="147" ht="12.75">
      <c r="E147" s="8"/>
    </row>
    <row r="148" ht="12.75">
      <c r="E148" s="8"/>
    </row>
    <row r="149" ht="12.75">
      <c r="E149" s="8"/>
    </row>
    <row r="150" ht="12.75">
      <c r="E150" s="8"/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</sheetData>
  <mergeCells count="1">
    <mergeCell ref="A4:D4"/>
  </mergeCells>
  <printOptions/>
  <pageMargins left="0.75" right="0.75" top="1" bottom="1" header="0.5" footer="0.5"/>
  <pageSetup horizontalDpi="300" verticalDpi="300" orientation="portrait" paperSize="9" scale="90" r:id="rId3"/>
  <headerFooter alignWithMargins="0"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3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6.625" style="34" customWidth="1"/>
    <col min="2" max="2" width="9.25390625" style="34" customWidth="1"/>
    <col min="3" max="3" width="36.75390625" style="41" customWidth="1"/>
    <col min="4" max="4" width="17.75390625" style="34" customWidth="1"/>
    <col min="5" max="5" width="17.875" style="34" customWidth="1"/>
    <col min="6" max="6" width="13.125" style="34" bestFit="1" customWidth="1"/>
    <col min="7" max="7" width="14.25390625" style="34" bestFit="1" customWidth="1"/>
    <col min="8" max="8" width="11.75390625" style="34" customWidth="1"/>
    <col min="9" max="9" width="14.375" style="34" bestFit="1" customWidth="1"/>
    <col min="10" max="10" width="12.00390625" style="34" bestFit="1" customWidth="1"/>
    <col min="11" max="11" width="16.625" style="34" bestFit="1" customWidth="1"/>
    <col min="12" max="12" width="20.00390625" style="34" bestFit="1" customWidth="1"/>
    <col min="13" max="16384" width="9.125" style="24" customWidth="1"/>
  </cols>
  <sheetData>
    <row r="1" spans="1:12" ht="22.5" customHeight="1">
      <c r="A1" s="44"/>
      <c r="B1" s="44"/>
      <c r="C1" s="45"/>
      <c r="D1" s="44"/>
      <c r="E1" s="44"/>
      <c r="F1" s="44"/>
      <c r="G1" s="44"/>
      <c r="H1" s="44"/>
      <c r="I1" s="44"/>
      <c r="J1" s="44"/>
      <c r="K1" s="513" t="s">
        <v>64</v>
      </c>
      <c r="L1" s="514"/>
    </row>
    <row r="2" spans="1:12" ht="15.75">
      <c r="A2" s="519" t="s">
        <v>47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12.75">
      <c r="A3" s="92"/>
      <c r="B3" s="92"/>
      <c r="C3" s="93"/>
      <c r="D3" s="92"/>
      <c r="E3" s="92"/>
      <c r="F3" s="44"/>
      <c r="G3" s="94"/>
      <c r="H3" s="94"/>
      <c r="I3" s="94"/>
      <c r="J3" s="94"/>
      <c r="K3" s="94"/>
      <c r="L3" s="95" t="s">
        <v>273</v>
      </c>
    </row>
    <row r="4" spans="1:12" s="5" customFormat="1" ht="18.75" customHeight="1">
      <c r="A4" s="504" t="s">
        <v>274</v>
      </c>
      <c r="B4" s="505"/>
      <c r="C4" s="506"/>
      <c r="D4" s="521" t="s">
        <v>67</v>
      </c>
      <c r="E4" s="521" t="s">
        <v>275</v>
      </c>
      <c r="F4" s="521"/>
      <c r="G4" s="521"/>
      <c r="H4" s="521"/>
      <c r="I4" s="521"/>
      <c r="J4" s="521"/>
      <c r="K4" s="521"/>
      <c r="L4" s="521"/>
    </row>
    <row r="5" spans="1:12" s="5" customFormat="1" ht="20.25" customHeight="1">
      <c r="A5" s="507"/>
      <c r="B5" s="508"/>
      <c r="C5" s="509"/>
      <c r="D5" s="521"/>
      <c r="E5" s="521" t="s">
        <v>276</v>
      </c>
      <c r="F5" s="541" t="s">
        <v>277</v>
      </c>
      <c r="G5" s="542"/>
      <c r="H5" s="542"/>
      <c r="I5" s="542"/>
      <c r="J5" s="542"/>
      <c r="K5" s="543"/>
      <c r="L5" s="521" t="s">
        <v>278</v>
      </c>
    </row>
    <row r="6" spans="1:12" s="5" customFormat="1" ht="51">
      <c r="A6" s="510"/>
      <c r="B6" s="511"/>
      <c r="C6" s="512"/>
      <c r="D6" s="521"/>
      <c r="E6" s="521"/>
      <c r="F6" s="28" t="s">
        <v>279</v>
      </c>
      <c r="G6" s="28" t="s">
        <v>280</v>
      </c>
      <c r="H6" s="28" t="s">
        <v>281</v>
      </c>
      <c r="I6" s="28" t="s">
        <v>282</v>
      </c>
      <c r="J6" s="28" t="s">
        <v>283</v>
      </c>
      <c r="K6" s="28" t="s">
        <v>86</v>
      </c>
      <c r="L6" s="521"/>
    </row>
    <row r="7" spans="1:12" s="5" customFormat="1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</row>
    <row r="8" spans="1:12" s="29" customFormat="1" ht="54.75" customHeight="1">
      <c r="A8" s="522" t="s">
        <v>42</v>
      </c>
      <c r="B8" s="523"/>
      <c r="C8" s="523"/>
      <c r="D8" s="37">
        <f>SUM(D9:D11)</f>
        <v>80415717</v>
      </c>
      <c r="E8" s="37">
        <f aca="true" t="shared" si="0" ref="E8:L8">SUM(E9:E11)</f>
        <v>62896790</v>
      </c>
      <c r="F8" s="37">
        <f t="shared" si="0"/>
        <v>20300585</v>
      </c>
      <c r="G8" s="37">
        <f t="shared" si="0"/>
        <v>4078585</v>
      </c>
      <c r="H8" s="37">
        <f t="shared" si="0"/>
        <v>8040582</v>
      </c>
      <c r="I8" s="37">
        <f t="shared" si="0"/>
        <v>671075</v>
      </c>
      <c r="J8" s="37">
        <f t="shared" si="0"/>
        <v>96404</v>
      </c>
      <c r="K8" s="37">
        <f t="shared" si="0"/>
        <v>29709559</v>
      </c>
      <c r="L8" s="37">
        <f t="shared" si="0"/>
        <v>17518927</v>
      </c>
    </row>
    <row r="9" spans="1:12" s="5" customFormat="1" ht="16.5" customHeight="1">
      <c r="A9" s="515" t="s">
        <v>45</v>
      </c>
      <c r="B9" s="516"/>
      <c r="C9" s="516"/>
      <c r="D9" s="43">
        <f>SUM(D19)</f>
        <v>73485886</v>
      </c>
      <c r="E9" s="43">
        <f aca="true" t="shared" si="1" ref="E9:L9">SUM(E19)</f>
        <v>55966959</v>
      </c>
      <c r="F9" s="43">
        <f t="shared" si="1"/>
        <v>20031674</v>
      </c>
      <c r="G9" s="43">
        <f t="shared" si="1"/>
        <v>3937331</v>
      </c>
      <c r="H9" s="43">
        <f t="shared" si="1"/>
        <v>8040582</v>
      </c>
      <c r="I9" s="43">
        <f t="shared" si="1"/>
        <v>671075</v>
      </c>
      <c r="J9" s="43">
        <f t="shared" si="1"/>
        <v>96404</v>
      </c>
      <c r="K9" s="43">
        <f t="shared" si="1"/>
        <v>23189893</v>
      </c>
      <c r="L9" s="43">
        <f t="shared" si="1"/>
        <v>17518927</v>
      </c>
    </row>
    <row r="10" spans="1:12" s="5" customFormat="1" ht="41.25" customHeight="1">
      <c r="A10" s="515" t="s">
        <v>43</v>
      </c>
      <c r="B10" s="516"/>
      <c r="C10" s="516"/>
      <c r="D10" s="43">
        <f>SUM(D99)</f>
        <v>6906481</v>
      </c>
      <c r="E10" s="43">
        <f aca="true" t="shared" si="2" ref="E10:L10">SUM(E99)</f>
        <v>6906481</v>
      </c>
      <c r="F10" s="43">
        <f t="shared" si="2"/>
        <v>247561</v>
      </c>
      <c r="G10" s="43">
        <f t="shared" si="2"/>
        <v>141254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6517666</v>
      </c>
      <c r="L10" s="43">
        <f t="shared" si="2"/>
        <v>0</v>
      </c>
    </row>
    <row r="11" spans="1:12" s="5" customFormat="1" ht="57" customHeight="1">
      <c r="A11" s="517" t="s">
        <v>44</v>
      </c>
      <c r="B11" s="518"/>
      <c r="C11" s="518"/>
      <c r="D11" s="47">
        <f>SUM(D116)</f>
        <v>23350</v>
      </c>
      <c r="E11" s="47">
        <f aca="true" t="shared" si="3" ref="E11:L11">SUM(E116)</f>
        <v>23350</v>
      </c>
      <c r="F11" s="47">
        <f t="shared" si="3"/>
        <v>21350</v>
      </c>
      <c r="G11" s="47">
        <f t="shared" si="3"/>
        <v>0</v>
      </c>
      <c r="H11" s="47">
        <f t="shared" si="3"/>
        <v>0</v>
      </c>
      <c r="I11" s="47">
        <f t="shared" si="3"/>
        <v>0</v>
      </c>
      <c r="J11" s="47">
        <f t="shared" si="3"/>
        <v>0</v>
      </c>
      <c r="K11" s="47">
        <f t="shared" si="3"/>
        <v>2000</v>
      </c>
      <c r="L11" s="47">
        <f t="shared" si="3"/>
        <v>0</v>
      </c>
    </row>
    <row r="12" spans="1:12" s="5" customFormat="1" ht="12.75">
      <c r="A12" s="48"/>
      <c r="B12" s="48"/>
      <c r="C12" s="49"/>
      <c r="D12" s="48"/>
      <c r="E12" s="48"/>
      <c r="F12" s="48"/>
      <c r="G12" s="48"/>
      <c r="H12" s="48"/>
      <c r="I12" s="48"/>
      <c r="J12" s="48"/>
      <c r="K12" s="48"/>
      <c r="L12" s="48"/>
    </row>
    <row r="13" spans="1:12" s="5" customFormat="1" ht="18">
      <c r="A13" s="520" t="s">
        <v>46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</row>
    <row r="14" spans="1:12" s="5" customFormat="1" ht="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s="5" customFormat="1" ht="18.75" customHeight="1">
      <c r="A15" s="521" t="s">
        <v>348</v>
      </c>
      <c r="B15" s="521" t="s">
        <v>587</v>
      </c>
      <c r="C15" s="521" t="s">
        <v>274</v>
      </c>
      <c r="D15" s="521" t="s">
        <v>67</v>
      </c>
      <c r="E15" s="521" t="s">
        <v>275</v>
      </c>
      <c r="F15" s="521"/>
      <c r="G15" s="521"/>
      <c r="H15" s="521"/>
      <c r="I15" s="521"/>
      <c r="J15" s="521"/>
      <c r="K15" s="521"/>
      <c r="L15" s="521"/>
    </row>
    <row r="16" spans="1:12" s="5" customFormat="1" ht="20.25" customHeight="1">
      <c r="A16" s="521"/>
      <c r="B16" s="521"/>
      <c r="C16" s="521"/>
      <c r="D16" s="521"/>
      <c r="E16" s="521" t="s">
        <v>276</v>
      </c>
      <c r="F16" s="541" t="s">
        <v>277</v>
      </c>
      <c r="G16" s="542"/>
      <c r="H16" s="542"/>
      <c r="I16" s="542"/>
      <c r="J16" s="542"/>
      <c r="K16" s="543"/>
      <c r="L16" s="521" t="s">
        <v>278</v>
      </c>
    </row>
    <row r="17" spans="1:12" s="5" customFormat="1" ht="51">
      <c r="A17" s="521"/>
      <c r="B17" s="521"/>
      <c r="C17" s="521"/>
      <c r="D17" s="521"/>
      <c r="E17" s="521"/>
      <c r="F17" s="28" t="s">
        <v>279</v>
      </c>
      <c r="G17" s="28" t="s">
        <v>280</v>
      </c>
      <c r="H17" s="28" t="s">
        <v>281</v>
      </c>
      <c r="I17" s="28" t="s">
        <v>282</v>
      </c>
      <c r="J17" s="28" t="s">
        <v>283</v>
      </c>
      <c r="K17" s="28" t="s">
        <v>86</v>
      </c>
      <c r="L17" s="521"/>
    </row>
    <row r="18" spans="1:12" s="5" customFormat="1" ht="12.75">
      <c r="A18" s="35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  <c r="H18" s="35">
        <v>8</v>
      </c>
      <c r="I18" s="35">
        <v>9</v>
      </c>
      <c r="J18" s="35">
        <v>10</v>
      </c>
      <c r="K18" s="35">
        <v>11</v>
      </c>
      <c r="L18" s="35">
        <v>12</v>
      </c>
    </row>
    <row r="19" spans="1:12" s="29" customFormat="1" ht="15">
      <c r="A19" s="37"/>
      <c r="B19" s="37"/>
      <c r="C19" s="36" t="s">
        <v>48</v>
      </c>
      <c r="D19" s="42">
        <f>SUM(D20,D23,D26,D30,D34,D38,D44,D46,D49,D51,D59,D64,D72,D74,D78,D85,D89)</f>
        <v>73485886</v>
      </c>
      <c r="E19" s="42">
        <f>SUM(E20,E23,E26,E30,E34,E38,E44,E46,E49,E51,E59,E64,E72,E74,E78,E85,E89)</f>
        <v>55966959</v>
      </c>
      <c r="F19" s="42">
        <f aca="true" t="shared" si="4" ref="F19:L19">SUM(F23,F26,F30,F34,F38,F44,F46,F49,F51,F59,F64,F72,F74,F78,F85,F89)</f>
        <v>20031674</v>
      </c>
      <c r="G19" s="42">
        <f t="shared" si="4"/>
        <v>3937331</v>
      </c>
      <c r="H19" s="42">
        <f t="shared" si="4"/>
        <v>8040582</v>
      </c>
      <c r="I19" s="42">
        <f t="shared" si="4"/>
        <v>671075</v>
      </c>
      <c r="J19" s="42">
        <f t="shared" si="4"/>
        <v>96404</v>
      </c>
      <c r="K19" s="42">
        <f>SUM(K20,K23,K26,K30,K34,K38,K44,K46,K49,K51,K59,K64,K72,K74,K78,K85,K89)</f>
        <v>23189893</v>
      </c>
      <c r="L19" s="42">
        <f t="shared" si="4"/>
        <v>17518927</v>
      </c>
    </row>
    <row r="20" spans="1:12" s="30" customFormat="1" ht="14.25">
      <c r="A20" s="38" t="s">
        <v>288</v>
      </c>
      <c r="B20" s="39"/>
      <c r="C20" s="39" t="s">
        <v>289</v>
      </c>
      <c r="D20" s="39">
        <f>SUM(D21:D22)</f>
        <v>9800</v>
      </c>
      <c r="E20" s="39">
        <f>SUM(E21:E22)</f>
        <v>9800</v>
      </c>
      <c r="F20" s="39">
        <f aca="true" t="shared" si="5" ref="F20:L20">SUM(F21:F22)</f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9800</v>
      </c>
      <c r="L20" s="39">
        <f t="shared" si="5"/>
        <v>0</v>
      </c>
    </row>
    <row r="21" spans="1:12" s="5" customFormat="1" ht="12.75">
      <c r="A21" s="33"/>
      <c r="B21" s="40" t="s">
        <v>40</v>
      </c>
      <c r="C21" s="33" t="s">
        <v>325</v>
      </c>
      <c r="D21" s="33">
        <f>SUM(E21,L21)</f>
        <v>800</v>
      </c>
      <c r="E21" s="33">
        <f>SUM(F21:K21)</f>
        <v>800</v>
      </c>
      <c r="F21" s="33"/>
      <c r="G21" s="33"/>
      <c r="H21" s="33"/>
      <c r="I21" s="33"/>
      <c r="J21" s="33"/>
      <c r="K21" s="33">
        <v>800</v>
      </c>
      <c r="L21" s="33"/>
    </row>
    <row r="22" spans="1:12" s="5" customFormat="1" ht="12.75">
      <c r="A22" s="33"/>
      <c r="B22" s="40" t="s">
        <v>290</v>
      </c>
      <c r="C22" s="33" t="s">
        <v>291</v>
      </c>
      <c r="D22" s="33">
        <f>SUM(E22,L22)</f>
        <v>9000</v>
      </c>
      <c r="E22" s="33">
        <f>SUM(F22:K22)</f>
        <v>9000</v>
      </c>
      <c r="F22" s="33"/>
      <c r="G22" s="33"/>
      <c r="H22" s="33"/>
      <c r="I22" s="33"/>
      <c r="J22" s="33"/>
      <c r="K22" s="33">
        <v>9000</v>
      </c>
      <c r="L22" s="33"/>
    </row>
    <row r="23" spans="1:12" s="30" customFormat="1" ht="14.25">
      <c r="A23" s="39">
        <v>600</v>
      </c>
      <c r="B23" s="39"/>
      <c r="C23" s="39" t="s">
        <v>77</v>
      </c>
      <c r="D23" s="39">
        <f>SUM(D24:D25)</f>
        <v>3058000</v>
      </c>
      <c r="E23" s="39">
        <f>SUM(E24:E25)</f>
        <v>3058000</v>
      </c>
      <c r="F23" s="39">
        <f aca="true" t="shared" si="6" ref="F23:L23">SUM(F24:F25)</f>
        <v>0</v>
      </c>
      <c r="G23" s="39">
        <f t="shared" si="6"/>
        <v>0</v>
      </c>
      <c r="H23" s="39">
        <f t="shared" si="6"/>
        <v>600000</v>
      </c>
      <c r="I23" s="39">
        <f t="shared" si="6"/>
        <v>0</v>
      </c>
      <c r="J23" s="39">
        <f t="shared" si="6"/>
        <v>0</v>
      </c>
      <c r="K23" s="39">
        <f t="shared" si="6"/>
        <v>2458000</v>
      </c>
      <c r="L23" s="39">
        <f t="shared" si="6"/>
        <v>0</v>
      </c>
    </row>
    <row r="24" spans="1:12" s="5" customFormat="1" ht="12.75">
      <c r="A24" s="33"/>
      <c r="B24" s="33">
        <v>60004</v>
      </c>
      <c r="C24" s="33" t="s">
        <v>293</v>
      </c>
      <c r="D24" s="33">
        <f>SUM(E24,L24)</f>
        <v>2458000</v>
      </c>
      <c r="E24" s="33">
        <f>SUM(F24:K24)</f>
        <v>2458000</v>
      </c>
      <c r="F24" s="33"/>
      <c r="G24" s="33"/>
      <c r="H24" s="33"/>
      <c r="I24" s="33"/>
      <c r="J24" s="33"/>
      <c r="K24" s="33">
        <v>2458000</v>
      </c>
      <c r="L24" s="33"/>
    </row>
    <row r="25" spans="1:12" s="5" customFormat="1" ht="12.75">
      <c r="A25" s="33"/>
      <c r="B25" s="33">
        <v>60016</v>
      </c>
      <c r="C25" s="33" t="s">
        <v>294</v>
      </c>
      <c r="D25" s="33">
        <f>SUM(E25,L25)</f>
        <v>600000</v>
      </c>
      <c r="E25" s="33">
        <f>SUM(F25:K25)</f>
        <v>600000</v>
      </c>
      <c r="F25" s="33"/>
      <c r="G25" s="33"/>
      <c r="H25" s="33">
        <v>600000</v>
      </c>
      <c r="I25" s="33"/>
      <c r="J25" s="33"/>
      <c r="K25" s="33"/>
      <c r="L25" s="33"/>
    </row>
    <row r="26" spans="1:12" s="30" customFormat="1" ht="14.25">
      <c r="A26" s="39">
        <v>700</v>
      </c>
      <c r="B26" s="39"/>
      <c r="C26" s="39" t="s">
        <v>82</v>
      </c>
      <c r="D26" s="39">
        <f>SUM(D27:D29)</f>
        <v>8004695</v>
      </c>
      <c r="E26" s="39">
        <f>SUM(E27:E29)</f>
        <v>4338900</v>
      </c>
      <c r="F26" s="39">
        <f aca="true" t="shared" si="7" ref="F26:L26">SUM(F27:F29)</f>
        <v>0</v>
      </c>
      <c r="G26" s="39">
        <f t="shared" si="7"/>
        <v>0</v>
      </c>
      <c r="H26" s="39">
        <f t="shared" si="7"/>
        <v>0</v>
      </c>
      <c r="I26" s="39">
        <f t="shared" si="7"/>
        <v>0</v>
      </c>
      <c r="J26" s="39">
        <f t="shared" si="7"/>
        <v>0</v>
      </c>
      <c r="K26" s="39">
        <f t="shared" si="7"/>
        <v>4338900</v>
      </c>
      <c r="L26" s="39">
        <f t="shared" si="7"/>
        <v>3665795</v>
      </c>
    </row>
    <row r="27" spans="1:12" s="5" customFormat="1" ht="25.5">
      <c r="A27" s="33"/>
      <c r="B27" s="33">
        <v>70001</v>
      </c>
      <c r="C27" s="33" t="s">
        <v>588</v>
      </c>
      <c r="D27" s="33">
        <f>SUM(E27,L27)</f>
        <v>3403770</v>
      </c>
      <c r="E27" s="33">
        <f>SUM(F27:K27)</f>
        <v>0</v>
      </c>
      <c r="F27" s="33"/>
      <c r="G27" s="33"/>
      <c r="H27" s="33"/>
      <c r="I27" s="33"/>
      <c r="J27" s="33"/>
      <c r="K27" s="33"/>
      <c r="L27" s="33">
        <v>3403770</v>
      </c>
    </row>
    <row r="28" spans="1:12" s="5" customFormat="1" ht="25.5">
      <c r="A28" s="33"/>
      <c r="B28" s="33">
        <v>70005</v>
      </c>
      <c r="C28" s="33" t="s">
        <v>295</v>
      </c>
      <c r="D28" s="33">
        <f>SUM(E28,L28)</f>
        <v>642925</v>
      </c>
      <c r="E28" s="33">
        <f>SUM(F28:K28)</f>
        <v>380900</v>
      </c>
      <c r="F28" s="33"/>
      <c r="G28" s="33"/>
      <c r="H28" s="33"/>
      <c r="I28" s="33"/>
      <c r="J28" s="33"/>
      <c r="K28" s="33">
        <v>380900</v>
      </c>
      <c r="L28" s="33">
        <v>262025</v>
      </c>
    </row>
    <row r="29" spans="1:12" s="5" customFormat="1" ht="12.75">
      <c r="A29" s="33"/>
      <c r="B29" s="33">
        <v>70095</v>
      </c>
      <c r="C29" s="33" t="s">
        <v>291</v>
      </c>
      <c r="D29" s="33">
        <f>SUM(E29,L29)</f>
        <v>3958000</v>
      </c>
      <c r="E29" s="33">
        <f>SUM(F29:K29)</f>
        <v>3958000</v>
      </c>
      <c r="F29" s="33"/>
      <c r="G29" s="33"/>
      <c r="H29" s="33"/>
      <c r="I29" s="33"/>
      <c r="J29" s="33"/>
      <c r="K29" s="33">
        <v>3958000</v>
      </c>
      <c r="L29" s="33"/>
    </row>
    <row r="30" spans="1:12" s="30" customFormat="1" ht="14.25">
      <c r="A30" s="39">
        <v>710</v>
      </c>
      <c r="B30" s="39"/>
      <c r="C30" s="39" t="s">
        <v>211</v>
      </c>
      <c r="D30" s="39">
        <f>SUM(D31:D33)</f>
        <v>355000</v>
      </c>
      <c r="E30" s="39">
        <f>SUM(E31:E33)</f>
        <v>355000</v>
      </c>
      <c r="F30" s="39">
        <f aca="true" t="shared" si="8" ref="F30:L30">SUM(F31:F33)</f>
        <v>25000</v>
      </c>
      <c r="G30" s="39">
        <f t="shared" si="8"/>
        <v>0</v>
      </c>
      <c r="H30" s="39">
        <f t="shared" si="8"/>
        <v>85000</v>
      </c>
      <c r="I30" s="39">
        <f t="shared" si="8"/>
        <v>0</v>
      </c>
      <c r="J30" s="39">
        <f t="shared" si="8"/>
        <v>0</v>
      </c>
      <c r="K30" s="39">
        <f t="shared" si="8"/>
        <v>245000</v>
      </c>
      <c r="L30" s="39">
        <f t="shared" si="8"/>
        <v>0</v>
      </c>
    </row>
    <row r="31" spans="1:12" s="5" customFormat="1" ht="25.5">
      <c r="A31" s="33"/>
      <c r="B31" s="33">
        <v>71004</v>
      </c>
      <c r="C31" s="33" t="s">
        <v>41</v>
      </c>
      <c r="D31" s="33">
        <f>SUM(E31,L31)</f>
        <v>200000</v>
      </c>
      <c r="E31" s="33">
        <f>SUM(F31:K31)</f>
        <v>200000</v>
      </c>
      <c r="F31" s="33">
        <v>25000</v>
      </c>
      <c r="G31" s="33"/>
      <c r="H31" s="33"/>
      <c r="I31" s="33"/>
      <c r="J31" s="33"/>
      <c r="K31" s="33">
        <v>175000</v>
      </c>
      <c r="L31" s="33"/>
    </row>
    <row r="32" spans="1:12" s="5" customFormat="1" ht="38.25">
      <c r="A32" s="33"/>
      <c r="B32" s="33">
        <v>71013</v>
      </c>
      <c r="C32" s="33" t="s">
        <v>296</v>
      </c>
      <c r="D32" s="33">
        <f>SUM(E32,L32)</f>
        <v>70000</v>
      </c>
      <c r="E32" s="33">
        <f>SUM(F32:K32)</f>
        <v>70000</v>
      </c>
      <c r="F32" s="33"/>
      <c r="G32" s="33"/>
      <c r="H32" s="33"/>
      <c r="I32" s="33"/>
      <c r="J32" s="33"/>
      <c r="K32" s="33">
        <v>70000</v>
      </c>
      <c r="L32" s="33"/>
    </row>
    <row r="33" spans="1:12" s="5" customFormat="1" ht="12.75">
      <c r="A33" s="33"/>
      <c r="B33" s="33">
        <v>71035</v>
      </c>
      <c r="C33" s="33" t="s">
        <v>297</v>
      </c>
      <c r="D33" s="33">
        <f>SUM(E33,L33)</f>
        <v>85000</v>
      </c>
      <c r="E33" s="33">
        <f>SUM(F33:K33)</f>
        <v>85000</v>
      </c>
      <c r="F33" s="33"/>
      <c r="G33" s="33"/>
      <c r="H33" s="33">
        <v>85000</v>
      </c>
      <c r="I33" s="33"/>
      <c r="J33" s="33"/>
      <c r="K33" s="33"/>
      <c r="L33" s="33"/>
    </row>
    <row r="34" spans="1:12" s="30" customFormat="1" ht="14.25">
      <c r="A34" s="39">
        <v>750</v>
      </c>
      <c r="B34" s="39"/>
      <c r="C34" s="39" t="s">
        <v>214</v>
      </c>
      <c r="D34" s="39">
        <f>SUM(D35:D37)</f>
        <v>8304376</v>
      </c>
      <c r="E34" s="39">
        <f>SUM(E35:E37)</f>
        <v>7932300</v>
      </c>
      <c r="F34" s="39">
        <f aca="true" t="shared" si="9" ref="F34:L34">SUM(F35:F37)</f>
        <v>4351500</v>
      </c>
      <c r="G34" s="39">
        <f t="shared" si="9"/>
        <v>910000</v>
      </c>
      <c r="H34" s="39">
        <f t="shared" si="9"/>
        <v>0</v>
      </c>
      <c r="I34" s="39">
        <f t="shared" si="9"/>
        <v>0</v>
      </c>
      <c r="J34" s="39">
        <f t="shared" si="9"/>
        <v>0</v>
      </c>
      <c r="K34" s="39">
        <f t="shared" si="9"/>
        <v>2670800</v>
      </c>
      <c r="L34" s="39">
        <f t="shared" si="9"/>
        <v>372076</v>
      </c>
    </row>
    <row r="35" spans="1:12" s="5" customFormat="1" ht="25.5">
      <c r="A35" s="33"/>
      <c r="B35" s="33">
        <v>75022</v>
      </c>
      <c r="C35" s="33" t="s">
        <v>589</v>
      </c>
      <c r="D35" s="33">
        <f>SUM(E35,L35)</f>
        <v>370500</v>
      </c>
      <c r="E35" s="33">
        <f>SUM(F35:K35)</f>
        <v>370500</v>
      </c>
      <c r="F35" s="33"/>
      <c r="G35" s="33"/>
      <c r="H35" s="33"/>
      <c r="I35" s="33"/>
      <c r="J35" s="33"/>
      <c r="K35" s="33">
        <v>370500</v>
      </c>
      <c r="L35" s="33"/>
    </row>
    <row r="36" spans="1:12" s="5" customFormat="1" ht="25.5">
      <c r="A36" s="33"/>
      <c r="B36" s="33">
        <v>75023</v>
      </c>
      <c r="C36" s="33" t="s">
        <v>590</v>
      </c>
      <c r="D36" s="33">
        <f>SUM(E36,L36)</f>
        <v>7444066</v>
      </c>
      <c r="E36" s="33">
        <f>SUM(F36:K36)</f>
        <v>7176800</v>
      </c>
      <c r="F36" s="33">
        <v>4341500</v>
      </c>
      <c r="G36" s="33">
        <v>910000</v>
      </c>
      <c r="H36" s="33"/>
      <c r="I36" s="33"/>
      <c r="J36" s="33"/>
      <c r="K36" s="33">
        <v>1925300</v>
      </c>
      <c r="L36" s="33">
        <v>267266</v>
      </c>
    </row>
    <row r="37" spans="1:12" s="5" customFormat="1" ht="12.75">
      <c r="A37" s="33"/>
      <c r="B37" s="33">
        <v>75095</v>
      </c>
      <c r="C37" s="33" t="s">
        <v>291</v>
      </c>
      <c r="D37" s="33">
        <f>SUM(E37,L37)</f>
        <v>489810</v>
      </c>
      <c r="E37" s="33">
        <f>SUM(F37:K37)</f>
        <v>385000</v>
      </c>
      <c r="F37" s="33">
        <v>10000</v>
      </c>
      <c r="G37" s="33"/>
      <c r="H37" s="33"/>
      <c r="I37" s="33"/>
      <c r="J37" s="33"/>
      <c r="K37" s="33">
        <v>375000</v>
      </c>
      <c r="L37" s="33">
        <v>104810</v>
      </c>
    </row>
    <row r="38" spans="1:12" s="30" customFormat="1" ht="28.5">
      <c r="A38" s="39">
        <v>754</v>
      </c>
      <c r="B38" s="39"/>
      <c r="C38" s="39" t="s">
        <v>224</v>
      </c>
      <c r="D38" s="39">
        <f>SUM(D39:D43)</f>
        <v>1748965</v>
      </c>
      <c r="E38" s="39">
        <f>SUM(E39:E43)</f>
        <v>1591750</v>
      </c>
      <c r="F38" s="39">
        <f aca="true" t="shared" si="10" ref="F38:L38">SUM(F39:F43)</f>
        <v>968450</v>
      </c>
      <c r="G38" s="39">
        <f t="shared" si="10"/>
        <v>190300</v>
      </c>
      <c r="H38" s="39">
        <f t="shared" si="10"/>
        <v>0</v>
      </c>
      <c r="I38" s="39">
        <f t="shared" si="10"/>
        <v>0</v>
      </c>
      <c r="J38" s="39">
        <f t="shared" si="10"/>
        <v>0</v>
      </c>
      <c r="K38" s="39">
        <f t="shared" si="10"/>
        <v>433000</v>
      </c>
      <c r="L38" s="39">
        <f t="shared" si="10"/>
        <v>157215</v>
      </c>
    </row>
    <row r="39" spans="1:12" s="5" customFormat="1" ht="12.75">
      <c r="A39" s="33"/>
      <c r="B39" s="33">
        <v>75405</v>
      </c>
      <c r="C39" s="33" t="s">
        <v>346</v>
      </c>
      <c r="D39" s="33">
        <f>SUM(E39,L39)</f>
        <v>0</v>
      </c>
      <c r="E39" s="33">
        <f>SUM(F39:K39)</f>
        <v>0</v>
      </c>
      <c r="F39" s="33"/>
      <c r="G39" s="33"/>
      <c r="H39" s="33"/>
      <c r="I39" s="33"/>
      <c r="J39" s="33"/>
      <c r="K39" s="33"/>
      <c r="L39" s="33"/>
    </row>
    <row r="40" spans="1:12" s="5" customFormat="1" ht="12.75">
      <c r="A40" s="33"/>
      <c r="B40" s="33">
        <v>75412</v>
      </c>
      <c r="C40" s="33" t="s">
        <v>298</v>
      </c>
      <c r="D40" s="33">
        <f>SUM(E40,L40)</f>
        <v>76500</v>
      </c>
      <c r="E40" s="33">
        <f>SUM(F40:K40)</f>
        <v>76500</v>
      </c>
      <c r="F40" s="33"/>
      <c r="G40" s="33"/>
      <c r="H40" s="33"/>
      <c r="I40" s="33"/>
      <c r="J40" s="33"/>
      <c r="K40" s="33">
        <v>76500</v>
      </c>
      <c r="L40" s="33"/>
    </row>
    <row r="41" spans="1:12" s="5" customFormat="1" ht="12.75">
      <c r="A41" s="33"/>
      <c r="B41" s="33">
        <v>75414</v>
      </c>
      <c r="C41" s="33" t="s">
        <v>299</v>
      </c>
      <c r="D41" s="33">
        <f>SUM(E41,L41)</f>
        <v>23000</v>
      </c>
      <c r="E41" s="33">
        <f>SUM(F41:K41)</f>
        <v>23000</v>
      </c>
      <c r="F41" s="33"/>
      <c r="G41" s="33"/>
      <c r="H41" s="33"/>
      <c r="I41" s="33"/>
      <c r="J41" s="33"/>
      <c r="K41" s="33">
        <v>23000</v>
      </c>
      <c r="L41" s="33"/>
    </row>
    <row r="42" spans="1:12" s="5" customFormat="1" ht="12.75">
      <c r="A42" s="33"/>
      <c r="B42" s="33">
        <v>75416</v>
      </c>
      <c r="C42" s="33" t="s">
        <v>591</v>
      </c>
      <c r="D42" s="33">
        <f>SUM(E42,L42)</f>
        <v>1480250</v>
      </c>
      <c r="E42" s="33">
        <f>SUM(F42:K42)</f>
        <v>1480250</v>
      </c>
      <c r="F42" s="33">
        <v>968450</v>
      </c>
      <c r="G42" s="33">
        <v>190300</v>
      </c>
      <c r="H42" s="33"/>
      <c r="I42" s="33"/>
      <c r="J42" s="33"/>
      <c r="K42" s="33">
        <v>321500</v>
      </c>
      <c r="L42" s="33"/>
    </row>
    <row r="43" spans="1:12" s="5" customFormat="1" ht="12.75">
      <c r="A43" s="33"/>
      <c r="B43" s="33">
        <v>75495</v>
      </c>
      <c r="C43" s="33" t="s">
        <v>291</v>
      </c>
      <c r="D43" s="33">
        <f>SUM(E43,L43)</f>
        <v>169215</v>
      </c>
      <c r="E43" s="33">
        <f>SUM(F43:K43)</f>
        <v>12000</v>
      </c>
      <c r="F43" s="33"/>
      <c r="G43" s="33"/>
      <c r="H43" s="33"/>
      <c r="I43" s="33"/>
      <c r="J43" s="33"/>
      <c r="K43" s="33">
        <v>12000</v>
      </c>
      <c r="L43" s="33">
        <v>157215</v>
      </c>
    </row>
    <row r="44" spans="1:12" s="30" customFormat="1" ht="85.5">
      <c r="A44" s="39">
        <v>756</v>
      </c>
      <c r="B44" s="39"/>
      <c r="C44" s="39" t="s">
        <v>592</v>
      </c>
      <c r="D44" s="39">
        <f>SUM(D45)</f>
        <v>29000</v>
      </c>
      <c r="E44" s="39">
        <f>SUM(E45)</f>
        <v>29000</v>
      </c>
      <c r="F44" s="39">
        <f aca="true" t="shared" si="11" ref="F44:L44">SUM(F45)</f>
        <v>0</v>
      </c>
      <c r="G44" s="39">
        <f t="shared" si="11"/>
        <v>0</v>
      </c>
      <c r="H44" s="39">
        <f t="shared" si="11"/>
        <v>0</v>
      </c>
      <c r="I44" s="39">
        <f t="shared" si="11"/>
        <v>0</v>
      </c>
      <c r="J44" s="39">
        <f t="shared" si="11"/>
        <v>0</v>
      </c>
      <c r="K44" s="39">
        <f t="shared" si="11"/>
        <v>29000</v>
      </c>
      <c r="L44" s="39">
        <f t="shared" si="11"/>
        <v>0</v>
      </c>
    </row>
    <row r="45" spans="1:12" s="5" customFormat="1" ht="38.25">
      <c r="A45" s="33"/>
      <c r="B45" s="33">
        <v>75647</v>
      </c>
      <c r="C45" s="33" t="s">
        <v>593</v>
      </c>
      <c r="D45" s="33">
        <f>SUM(E45,L45)</f>
        <v>29000</v>
      </c>
      <c r="E45" s="33">
        <f>SUM(F45:K45)</f>
        <v>29000</v>
      </c>
      <c r="F45" s="33"/>
      <c r="G45" s="33"/>
      <c r="H45" s="33"/>
      <c r="I45" s="33"/>
      <c r="J45" s="33"/>
      <c r="K45" s="33">
        <v>29000</v>
      </c>
      <c r="L45" s="33"/>
    </row>
    <row r="46" spans="1:12" s="30" customFormat="1" ht="14.25">
      <c r="A46" s="39">
        <v>757</v>
      </c>
      <c r="B46" s="39"/>
      <c r="C46" s="39" t="s">
        <v>300</v>
      </c>
      <c r="D46" s="39">
        <f>SUM(D47:D48)</f>
        <v>767479</v>
      </c>
      <c r="E46" s="39">
        <f>SUM(E47:E48)</f>
        <v>767479</v>
      </c>
      <c r="F46" s="39">
        <f aca="true" t="shared" si="12" ref="F46:L46">SUM(F47:F48)</f>
        <v>0</v>
      </c>
      <c r="G46" s="39">
        <f t="shared" si="12"/>
        <v>0</v>
      </c>
      <c r="H46" s="39">
        <f t="shared" si="12"/>
        <v>0</v>
      </c>
      <c r="I46" s="39">
        <f t="shared" si="12"/>
        <v>671075</v>
      </c>
      <c r="J46" s="39">
        <f t="shared" si="12"/>
        <v>96404</v>
      </c>
      <c r="K46" s="39">
        <f t="shared" si="12"/>
        <v>0</v>
      </c>
      <c r="L46" s="39">
        <f t="shared" si="12"/>
        <v>0</v>
      </c>
    </row>
    <row r="47" spans="1:12" s="5" customFormat="1" ht="51">
      <c r="A47" s="33"/>
      <c r="B47" s="33">
        <v>75702</v>
      </c>
      <c r="C47" s="33" t="s">
        <v>594</v>
      </c>
      <c r="D47" s="33">
        <f>SUM(E47,L47)</f>
        <v>671075</v>
      </c>
      <c r="E47" s="33">
        <f>SUM(F47:K47)</f>
        <v>671075</v>
      </c>
      <c r="F47" s="33"/>
      <c r="G47" s="33"/>
      <c r="H47" s="33"/>
      <c r="I47" s="33">
        <f>635000+36075</f>
        <v>671075</v>
      </c>
      <c r="J47" s="33"/>
      <c r="K47" s="33"/>
      <c r="L47" s="33"/>
    </row>
    <row r="48" spans="1:12" s="5" customFormat="1" ht="63.75" customHeight="1">
      <c r="A48" s="33"/>
      <c r="B48" s="33">
        <v>75704</v>
      </c>
      <c r="C48" s="33" t="s">
        <v>326</v>
      </c>
      <c r="D48" s="33">
        <f>SUM(E48,L48)</f>
        <v>96404</v>
      </c>
      <c r="E48" s="33">
        <f>SUM(F48:K48)</f>
        <v>96404</v>
      </c>
      <c r="F48" s="33"/>
      <c r="G48" s="33"/>
      <c r="H48" s="33"/>
      <c r="I48" s="33"/>
      <c r="J48" s="33">
        <v>96404</v>
      </c>
      <c r="K48" s="33"/>
      <c r="L48" s="33"/>
    </row>
    <row r="49" spans="1:12" s="30" customFormat="1" ht="14.25">
      <c r="A49" s="39">
        <v>758</v>
      </c>
      <c r="B49" s="39"/>
      <c r="C49" s="39" t="s">
        <v>250</v>
      </c>
      <c r="D49" s="39">
        <f>SUM(D50)</f>
        <v>200000</v>
      </c>
      <c r="E49" s="39">
        <f>SUM(E50)</f>
        <v>200000</v>
      </c>
      <c r="F49" s="39">
        <f aca="true" t="shared" si="13" ref="F49:L49">SUM(F50)</f>
        <v>0</v>
      </c>
      <c r="G49" s="39">
        <f t="shared" si="13"/>
        <v>0</v>
      </c>
      <c r="H49" s="39">
        <f t="shared" si="13"/>
        <v>0</v>
      </c>
      <c r="I49" s="39">
        <f t="shared" si="13"/>
        <v>0</v>
      </c>
      <c r="J49" s="39">
        <f t="shared" si="13"/>
        <v>0</v>
      </c>
      <c r="K49" s="39">
        <f t="shared" si="13"/>
        <v>200000</v>
      </c>
      <c r="L49" s="39">
        <f t="shared" si="13"/>
        <v>0</v>
      </c>
    </row>
    <row r="50" spans="1:12" s="5" customFormat="1" ht="12.75">
      <c r="A50" s="33"/>
      <c r="B50" s="33">
        <v>75818</v>
      </c>
      <c r="C50" s="33" t="s">
        <v>301</v>
      </c>
      <c r="D50" s="33">
        <f>SUM(E50,L50)</f>
        <v>200000</v>
      </c>
      <c r="E50" s="33">
        <f>SUM(F50:K50)</f>
        <v>200000</v>
      </c>
      <c r="F50" s="33"/>
      <c r="G50" s="33"/>
      <c r="H50" s="33"/>
      <c r="I50" s="33"/>
      <c r="J50" s="33"/>
      <c r="K50" s="33">
        <v>200000</v>
      </c>
      <c r="L50" s="33"/>
    </row>
    <row r="51" spans="1:12" s="30" customFormat="1" ht="14.25">
      <c r="A51" s="39">
        <v>801</v>
      </c>
      <c r="B51" s="39"/>
      <c r="C51" s="39" t="s">
        <v>253</v>
      </c>
      <c r="D51" s="39">
        <f>SUM(D52:D58)</f>
        <v>19535521</v>
      </c>
      <c r="E51" s="39">
        <f>SUM(E52:E58)</f>
        <v>17525789</v>
      </c>
      <c r="F51" s="39">
        <f aca="true" t="shared" si="14" ref="F51:L51">SUM(F52:F58)</f>
        <v>11182444</v>
      </c>
      <c r="G51" s="39">
        <f t="shared" si="14"/>
        <v>2145826</v>
      </c>
      <c r="H51" s="39">
        <f t="shared" si="14"/>
        <v>395000</v>
      </c>
      <c r="I51" s="39">
        <f t="shared" si="14"/>
        <v>0</v>
      </c>
      <c r="J51" s="39">
        <f t="shared" si="14"/>
        <v>0</v>
      </c>
      <c r="K51" s="39">
        <f t="shared" si="14"/>
        <v>3802519</v>
      </c>
      <c r="L51" s="39">
        <f t="shared" si="14"/>
        <v>2009732</v>
      </c>
    </row>
    <row r="52" spans="1:12" s="5" customFormat="1" ht="12.75">
      <c r="A52" s="33"/>
      <c r="B52" s="33">
        <v>80101</v>
      </c>
      <c r="C52" s="33" t="s">
        <v>302</v>
      </c>
      <c r="D52" s="33">
        <f aca="true" t="shared" si="15" ref="D52:D58">SUM(E52,L52)</f>
        <v>6920238</v>
      </c>
      <c r="E52" s="33">
        <f aca="true" t="shared" si="16" ref="E52:E58">SUM(F52:K52)</f>
        <v>6710618</v>
      </c>
      <c r="F52" s="33">
        <v>4734195</v>
      </c>
      <c r="G52" s="33">
        <v>916425</v>
      </c>
      <c r="H52" s="33">
        <v>100000</v>
      </c>
      <c r="I52" s="33"/>
      <c r="J52" s="33"/>
      <c r="K52" s="158">
        <v>959998</v>
      </c>
      <c r="L52" s="33">
        <v>209620</v>
      </c>
    </row>
    <row r="53" spans="1:12" s="5" customFormat="1" ht="25.5">
      <c r="A53" s="33"/>
      <c r="B53" s="33">
        <v>80103</v>
      </c>
      <c r="C53" s="33" t="s">
        <v>303</v>
      </c>
      <c r="D53" s="33">
        <f t="shared" si="15"/>
        <v>68031</v>
      </c>
      <c r="E53" s="33">
        <f t="shared" si="16"/>
        <v>68031</v>
      </c>
      <c r="F53" s="33">
        <v>53576</v>
      </c>
      <c r="G53" s="33">
        <v>10539</v>
      </c>
      <c r="H53" s="33"/>
      <c r="I53" s="33"/>
      <c r="J53" s="33"/>
      <c r="K53" s="33">
        <v>3916</v>
      </c>
      <c r="L53" s="33"/>
    </row>
    <row r="54" spans="1:12" s="5" customFormat="1" ht="12.75">
      <c r="A54" s="33"/>
      <c r="B54" s="33">
        <v>80104</v>
      </c>
      <c r="C54" s="33" t="s">
        <v>329</v>
      </c>
      <c r="D54" s="33">
        <f t="shared" si="15"/>
        <v>5989051</v>
      </c>
      <c r="E54" s="33">
        <f t="shared" si="16"/>
        <v>5237039</v>
      </c>
      <c r="F54" s="33">
        <v>3077465</v>
      </c>
      <c r="G54" s="33">
        <v>595184</v>
      </c>
      <c r="H54" s="33">
        <v>195000</v>
      </c>
      <c r="I54" s="33"/>
      <c r="J54" s="33"/>
      <c r="K54" s="33">
        <v>1369390</v>
      </c>
      <c r="L54" s="33">
        <v>752012</v>
      </c>
    </row>
    <row r="55" spans="1:12" s="5" customFormat="1" ht="12.75">
      <c r="A55" s="33"/>
      <c r="B55" s="33">
        <v>80110</v>
      </c>
      <c r="C55" s="33" t="s">
        <v>304</v>
      </c>
      <c r="D55" s="33">
        <f t="shared" si="15"/>
        <v>5994925</v>
      </c>
      <c r="E55" s="33">
        <f t="shared" si="16"/>
        <v>4946825</v>
      </c>
      <c r="F55" s="33">
        <v>3210258</v>
      </c>
      <c r="G55" s="33">
        <v>602220</v>
      </c>
      <c r="H55" s="33">
        <v>100000</v>
      </c>
      <c r="I55" s="33"/>
      <c r="J55" s="33"/>
      <c r="K55" s="33">
        <v>1034347</v>
      </c>
      <c r="L55" s="33">
        <v>1048100</v>
      </c>
    </row>
    <row r="56" spans="1:12" s="5" customFormat="1" ht="12.75">
      <c r="A56" s="33"/>
      <c r="B56" s="33">
        <v>80113</v>
      </c>
      <c r="C56" s="33" t="s">
        <v>347</v>
      </c>
      <c r="D56" s="33">
        <f t="shared" si="15"/>
        <v>274650</v>
      </c>
      <c r="E56" s="33">
        <f t="shared" si="16"/>
        <v>274650</v>
      </c>
      <c r="F56" s="33">
        <v>10000</v>
      </c>
      <c r="G56" s="33">
        <v>2050</v>
      </c>
      <c r="H56" s="33"/>
      <c r="I56" s="33"/>
      <c r="J56" s="33"/>
      <c r="K56" s="33">
        <v>262600</v>
      </c>
      <c r="L56" s="33"/>
    </row>
    <row r="57" spans="1:12" s="5" customFormat="1" ht="25.5">
      <c r="A57" s="33"/>
      <c r="B57" s="33">
        <v>80146</v>
      </c>
      <c r="C57" s="33" t="s">
        <v>595</v>
      </c>
      <c r="D57" s="33">
        <f t="shared" si="15"/>
        <v>87268</v>
      </c>
      <c r="E57" s="33">
        <f t="shared" si="16"/>
        <v>87268</v>
      </c>
      <c r="F57" s="33"/>
      <c r="G57" s="33"/>
      <c r="H57" s="33"/>
      <c r="I57" s="33"/>
      <c r="J57" s="33"/>
      <c r="K57" s="33">
        <v>87268</v>
      </c>
      <c r="L57" s="33"/>
    </row>
    <row r="58" spans="1:12" s="5" customFormat="1" ht="12.75">
      <c r="A58" s="33"/>
      <c r="B58" s="33">
        <v>80195</v>
      </c>
      <c r="C58" s="33" t="s">
        <v>291</v>
      </c>
      <c r="D58" s="33">
        <f t="shared" si="15"/>
        <v>201358</v>
      </c>
      <c r="E58" s="33">
        <f t="shared" si="16"/>
        <v>201358</v>
      </c>
      <c r="F58" s="33">
        <v>96950</v>
      </c>
      <c r="G58" s="33">
        <v>19408</v>
      </c>
      <c r="H58" s="33"/>
      <c r="I58" s="33"/>
      <c r="J58" s="33"/>
      <c r="K58" s="33">
        <v>85000</v>
      </c>
      <c r="L58" s="33"/>
    </row>
    <row r="59" spans="1:12" s="30" customFormat="1" ht="14.25">
      <c r="A59" s="39">
        <v>851</v>
      </c>
      <c r="B59" s="39"/>
      <c r="C59" s="39" t="s">
        <v>305</v>
      </c>
      <c r="D59" s="39">
        <f>SUM(D60:D63)</f>
        <v>624500</v>
      </c>
      <c r="E59" s="39">
        <f>SUM(E60:E63)</f>
        <v>624500</v>
      </c>
      <c r="F59" s="39">
        <f aca="true" t="shared" si="17" ref="F59:L59">SUM(F60:F63)</f>
        <v>104000</v>
      </c>
      <c r="G59" s="39">
        <f t="shared" si="17"/>
        <v>8000</v>
      </c>
      <c r="H59" s="39">
        <f t="shared" si="17"/>
        <v>175500</v>
      </c>
      <c r="I59" s="39">
        <f t="shared" si="17"/>
        <v>0</v>
      </c>
      <c r="J59" s="39">
        <f t="shared" si="17"/>
        <v>0</v>
      </c>
      <c r="K59" s="39">
        <f t="shared" si="17"/>
        <v>337000</v>
      </c>
      <c r="L59" s="39">
        <f t="shared" si="17"/>
        <v>0</v>
      </c>
    </row>
    <row r="60" spans="1:12" s="5" customFormat="1" ht="12.75">
      <c r="A60" s="33"/>
      <c r="B60" s="33">
        <v>85153</v>
      </c>
      <c r="C60" s="33" t="s">
        <v>350</v>
      </c>
      <c r="D60" s="33">
        <f>SUM(E60,L60)</f>
        <v>15000</v>
      </c>
      <c r="E60" s="33">
        <f>SUM(F60:K60)</f>
        <v>15000</v>
      </c>
      <c r="F60" s="33">
        <v>1000</v>
      </c>
      <c r="G60" s="33"/>
      <c r="H60" s="33"/>
      <c r="I60" s="33"/>
      <c r="J60" s="33"/>
      <c r="K60" s="33">
        <v>14000</v>
      </c>
      <c r="L60" s="33"/>
    </row>
    <row r="61" spans="1:12" s="5" customFormat="1" ht="12.75">
      <c r="A61" s="33"/>
      <c r="B61" s="33">
        <v>85154</v>
      </c>
      <c r="C61" s="33" t="s">
        <v>358</v>
      </c>
      <c r="D61" s="33">
        <f>SUM(E61,L61)</f>
        <v>555000</v>
      </c>
      <c r="E61" s="33">
        <f>SUM(F61:K61)</f>
        <v>555000</v>
      </c>
      <c r="F61" s="33">
        <v>100500</v>
      </c>
      <c r="G61" s="33">
        <v>8000</v>
      </c>
      <c r="H61" s="33">
        <v>175500</v>
      </c>
      <c r="I61" s="33"/>
      <c r="J61" s="33"/>
      <c r="K61" s="33">
        <v>271000</v>
      </c>
      <c r="L61" s="33"/>
    </row>
    <row r="62" spans="1:12" s="5" customFormat="1" ht="12.75">
      <c r="A62" s="33"/>
      <c r="B62" s="33">
        <v>85158</v>
      </c>
      <c r="C62" s="33" t="s">
        <v>608</v>
      </c>
      <c r="D62" s="33">
        <f>SUM(E62,L62)</f>
        <v>20000</v>
      </c>
      <c r="E62" s="33">
        <f>SUM(F62:K62)</f>
        <v>20000</v>
      </c>
      <c r="F62" s="33"/>
      <c r="G62" s="33"/>
      <c r="H62" s="33"/>
      <c r="I62" s="33"/>
      <c r="J62" s="33"/>
      <c r="K62" s="33">
        <v>20000</v>
      </c>
      <c r="L62" s="33"/>
    </row>
    <row r="63" spans="1:12" s="5" customFormat="1" ht="12.75">
      <c r="A63" s="33"/>
      <c r="B63" s="33">
        <v>85195</v>
      </c>
      <c r="C63" s="33" t="s">
        <v>291</v>
      </c>
      <c r="D63" s="33">
        <f>SUM(E63,L63)</f>
        <v>34500</v>
      </c>
      <c r="E63" s="33">
        <f>SUM(F63:K63)</f>
        <v>34500</v>
      </c>
      <c r="F63" s="33">
        <v>2500</v>
      </c>
      <c r="G63" s="33"/>
      <c r="H63" s="33"/>
      <c r="I63" s="33"/>
      <c r="J63" s="33"/>
      <c r="K63" s="33">
        <v>32000</v>
      </c>
      <c r="L63" s="33"/>
    </row>
    <row r="64" spans="1:12" s="30" customFormat="1" ht="14.25">
      <c r="A64" s="39">
        <v>852</v>
      </c>
      <c r="B64" s="39"/>
      <c r="C64" s="39" t="s">
        <v>256</v>
      </c>
      <c r="D64" s="39">
        <f>SUM(D65:D71)</f>
        <v>8756522</v>
      </c>
      <c r="E64" s="39">
        <f>SUM(E65:E71)</f>
        <v>8474583</v>
      </c>
      <c r="F64" s="39">
        <f aca="true" t="shared" si="18" ref="F64:L64">SUM(F65:F71)</f>
        <v>1729749</v>
      </c>
      <c r="G64" s="39">
        <f t="shared" si="18"/>
        <v>370205</v>
      </c>
      <c r="H64" s="39">
        <f t="shared" si="18"/>
        <v>0</v>
      </c>
      <c r="I64" s="39">
        <f t="shared" si="18"/>
        <v>0</v>
      </c>
      <c r="J64" s="39">
        <f t="shared" si="18"/>
        <v>0</v>
      </c>
      <c r="K64" s="39">
        <f t="shared" si="18"/>
        <v>6374629</v>
      </c>
      <c r="L64" s="39">
        <f t="shared" si="18"/>
        <v>281939</v>
      </c>
    </row>
    <row r="65" spans="1:12" s="5" customFormat="1" ht="25.5">
      <c r="A65" s="33"/>
      <c r="B65" s="33">
        <v>85201</v>
      </c>
      <c r="C65" s="33" t="s">
        <v>596</v>
      </c>
      <c r="D65" s="33">
        <f aca="true" t="shared" si="19" ref="D65:D71">SUM(E65,L65)</f>
        <v>217977</v>
      </c>
      <c r="E65" s="33">
        <f aca="true" t="shared" si="20" ref="E65:E71">SUM(F65:K65)</f>
        <v>217977</v>
      </c>
      <c r="F65" s="33">
        <v>96614</v>
      </c>
      <c r="G65" s="33">
        <v>18892</v>
      </c>
      <c r="H65" s="33"/>
      <c r="I65" s="33"/>
      <c r="J65" s="33"/>
      <c r="K65" s="33">
        <v>102471</v>
      </c>
      <c r="L65" s="33"/>
    </row>
    <row r="66" spans="1:12" s="5" customFormat="1" ht="12.75">
      <c r="A66" s="33"/>
      <c r="B66" s="33">
        <v>85203</v>
      </c>
      <c r="C66" s="33" t="s">
        <v>50</v>
      </c>
      <c r="D66" s="33">
        <f t="shared" si="19"/>
        <v>1064579</v>
      </c>
      <c r="E66" s="33">
        <f t="shared" si="20"/>
        <v>1064579</v>
      </c>
      <c r="F66" s="33">
        <v>223384</v>
      </c>
      <c r="G66" s="33">
        <v>42476</v>
      </c>
      <c r="H66" s="33"/>
      <c r="I66" s="33"/>
      <c r="J66" s="33"/>
      <c r="K66" s="33">
        <v>798719</v>
      </c>
      <c r="L66" s="33"/>
    </row>
    <row r="67" spans="1:12" s="5" customFormat="1" ht="38.25">
      <c r="A67" s="33"/>
      <c r="B67" s="33">
        <v>85214</v>
      </c>
      <c r="C67" s="33" t="s">
        <v>324</v>
      </c>
      <c r="D67" s="33">
        <f t="shared" si="19"/>
        <v>1538097</v>
      </c>
      <c r="E67" s="33">
        <f t="shared" si="20"/>
        <v>1538097</v>
      </c>
      <c r="F67" s="33"/>
      <c r="G67" s="33"/>
      <c r="H67" s="33"/>
      <c r="I67" s="33"/>
      <c r="J67" s="33"/>
      <c r="K67" s="33">
        <v>1538097</v>
      </c>
      <c r="L67" s="33"/>
    </row>
    <row r="68" spans="1:12" s="5" customFormat="1" ht="12.75">
      <c r="A68" s="33"/>
      <c r="B68" s="33">
        <v>85215</v>
      </c>
      <c r="C68" s="33" t="s">
        <v>597</v>
      </c>
      <c r="D68" s="33">
        <f t="shared" si="19"/>
        <v>3200000</v>
      </c>
      <c r="E68" s="33">
        <f t="shared" si="20"/>
        <v>3200000</v>
      </c>
      <c r="F68" s="33"/>
      <c r="G68" s="33"/>
      <c r="H68" s="33"/>
      <c r="I68" s="33"/>
      <c r="J68" s="33"/>
      <c r="K68" s="33">
        <v>3200000</v>
      </c>
      <c r="L68" s="33"/>
    </row>
    <row r="69" spans="1:12" s="5" customFormat="1" ht="12.75">
      <c r="A69" s="33"/>
      <c r="B69" s="33">
        <v>85219</v>
      </c>
      <c r="C69" s="33" t="s">
        <v>313</v>
      </c>
      <c r="D69" s="33">
        <f t="shared" si="19"/>
        <v>2413715</v>
      </c>
      <c r="E69" s="33">
        <f t="shared" si="20"/>
        <v>2131776</v>
      </c>
      <c r="F69" s="33">
        <v>1409751</v>
      </c>
      <c r="G69" s="33">
        <v>308837</v>
      </c>
      <c r="H69" s="33"/>
      <c r="I69" s="33"/>
      <c r="J69" s="33"/>
      <c r="K69" s="33">
        <v>413188</v>
      </c>
      <c r="L69" s="33">
        <v>281939</v>
      </c>
    </row>
    <row r="70" spans="1:12" s="5" customFormat="1" ht="38.25">
      <c r="A70" s="33"/>
      <c r="B70" s="33">
        <v>85228</v>
      </c>
      <c r="C70" s="33" t="s">
        <v>323</v>
      </c>
      <c r="D70" s="33">
        <f t="shared" si="19"/>
        <v>219676</v>
      </c>
      <c r="E70" s="33">
        <f t="shared" si="20"/>
        <v>219676</v>
      </c>
      <c r="F70" s="33"/>
      <c r="G70" s="33"/>
      <c r="H70" s="33"/>
      <c r="I70" s="33"/>
      <c r="J70" s="33"/>
      <c r="K70" s="33">
        <v>219676</v>
      </c>
      <c r="L70" s="33"/>
    </row>
    <row r="71" spans="1:12" s="5" customFormat="1" ht="12.75">
      <c r="A71" s="33"/>
      <c r="B71" s="33">
        <v>85295</v>
      </c>
      <c r="C71" s="33" t="s">
        <v>291</v>
      </c>
      <c r="D71" s="33">
        <f t="shared" si="19"/>
        <v>102478</v>
      </c>
      <c r="E71" s="33">
        <f t="shared" si="20"/>
        <v>102478</v>
      </c>
      <c r="F71" s="33"/>
      <c r="G71" s="33"/>
      <c r="H71" s="33"/>
      <c r="I71" s="33"/>
      <c r="J71" s="33"/>
      <c r="K71" s="33">
        <v>102478</v>
      </c>
      <c r="L71" s="33"/>
    </row>
    <row r="72" spans="1:12" s="30" customFormat="1" ht="28.5">
      <c r="A72" s="39">
        <v>853</v>
      </c>
      <c r="B72" s="39"/>
      <c r="C72" s="39" t="s">
        <v>314</v>
      </c>
      <c r="D72" s="39">
        <f>SUM(D73)</f>
        <v>193643</v>
      </c>
      <c r="E72" s="39">
        <f>SUM(E73)</f>
        <v>193643</v>
      </c>
      <c r="F72" s="39">
        <f aca="true" t="shared" si="21" ref="F72:L72">SUM(F73)</f>
        <v>149491</v>
      </c>
      <c r="G72" s="39">
        <f t="shared" si="21"/>
        <v>28645</v>
      </c>
      <c r="H72" s="39">
        <f t="shared" si="21"/>
        <v>0</v>
      </c>
      <c r="I72" s="39">
        <f t="shared" si="21"/>
        <v>0</v>
      </c>
      <c r="J72" s="39">
        <f t="shared" si="21"/>
        <v>0</v>
      </c>
      <c r="K72" s="39">
        <f t="shared" si="21"/>
        <v>15507</v>
      </c>
      <c r="L72" s="39">
        <f t="shared" si="21"/>
        <v>0</v>
      </c>
    </row>
    <row r="73" spans="1:12" s="5" customFormat="1" ht="12.75">
      <c r="A73" s="33"/>
      <c r="B73" s="33">
        <v>85305</v>
      </c>
      <c r="C73" s="33" t="s">
        <v>315</v>
      </c>
      <c r="D73" s="33">
        <f>SUM(E73,L73)</f>
        <v>193643</v>
      </c>
      <c r="E73" s="33">
        <f>SUM(F73:K73)</f>
        <v>193643</v>
      </c>
      <c r="F73" s="33">
        <v>149491</v>
      </c>
      <c r="G73" s="33">
        <v>28645</v>
      </c>
      <c r="H73" s="33"/>
      <c r="I73" s="33"/>
      <c r="J73" s="33"/>
      <c r="K73" s="33">
        <v>15507</v>
      </c>
      <c r="L73" s="33"/>
    </row>
    <row r="74" spans="1:12" s="30" customFormat="1" ht="28.5">
      <c r="A74" s="39">
        <v>854</v>
      </c>
      <c r="B74" s="39"/>
      <c r="C74" s="39" t="s">
        <v>257</v>
      </c>
      <c r="D74" s="39">
        <f aca="true" t="shared" si="22" ref="D74:L74">SUM(D75:D77)</f>
        <v>2159033</v>
      </c>
      <c r="E74" s="39">
        <f t="shared" si="22"/>
        <v>2159033</v>
      </c>
      <c r="F74" s="39">
        <f t="shared" si="22"/>
        <v>937540</v>
      </c>
      <c r="G74" s="39">
        <f t="shared" si="22"/>
        <v>179355</v>
      </c>
      <c r="H74" s="39">
        <f t="shared" si="22"/>
        <v>0</v>
      </c>
      <c r="I74" s="39">
        <f t="shared" si="22"/>
        <v>0</v>
      </c>
      <c r="J74" s="39">
        <f t="shared" si="22"/>
        <v>0</v>
      </c>
      <c r="K74" s="39">
        <f t="shared" si="22"/>
        <v>1042138</v>
      </c>
      <c r="L74" s="39">
        <f t="shared" si="22"/>
        <v>0</v>
      </c>
    </row>
    <row r="75" spans="1:12" s="5" customFormat="1" ht="12.75">
      <c r="A75" s="33"/>
      <c r="B75" s="33">
        <v>85401</v>
      </c>
      <c r="C75" s="33" t="s">
        <v>330</v>
      </c>
      <c r="D75" s="33">
        <f>SUM(E75,L75)</f>
        <v>1733343</v>
      </c>
      <c r="E75" s="33">
        <f>SUM(F75:K75)</f>
        <v>1733343</v>
      </c>
      <c r="F75" s="33">
        <v>937540</v>
      </c>
      <c r="G75" s="33">
        <v>179355</v>
      </c>
      <c r="H75" s="33"/>
      <c r="I75" s="33"/>
      <c r="J75" s="33"/>
      <c r="K75" s="33">
        <v>616448</v>
      </c>
      <c r="L75" s="33"/>
    </row>
    <row r="76" spans="1:12" s="5" customFormat="1" ht="51">
      <c r="A76" s="33"/>
      <c r="B76" s="33">
        <v>85412</v>
      </c>
      <c r="C76" s="33" t="s">
        <v>317</v>
      </c>
      <c r="D76" s="33">
        <f>SUM(E76,L76)</f>
        <v>395690</v>
      </c>
      <c r="E76" s="33">
        <f>SUM(F76:K76)</f>
        <v>395690</v>
      </c>
      <c r="F76" s="33"/>
      <c r="G76" s="33"/>
      <c r="H76" s="33"/>
      <c r="I76" s="33"/>
      <c r="J76" s="33"/>
      <c r="K76" s="33">
        <v>395690</v>
      </c>
      <c r="L76" s="33"/>
    </row>
    <row r="77" spans="1:12" s="5" customFormat="1" ht="12.75">
      <c r="A77" s="33"/>
      <c r="B77" s="33">
        <v>85415</v>
      </c>
      <c r="C77" s="33" t="s">
        <v>87</v>
      </c>
      <c r="D77" s="33">
        <f>SUM(E77,L77)</f>
        <v>30000</v>
      </c>
      <c r="E77" s="33">
        <f>SUM(F77:K77)</f>
        <v>30000</v>
      </c>
      <c r="F77" s="33"/>
      <c r="G77" s="33"/>
      <c r="H77" s="33"/>
      <c r="I77" s="33"/>
      <c r="J77" s="33"/>
      <c r="K77" s="33">
        <v>30000</v>
      </c>
      <c r="L77" s="33"/>
    </row>
    <row r="78" spans="1:12" s="30" customFormat="1" ht="28.5">
      <c r="A78" s="39">
        <v>900</v>
      </c>
      <c r="B78" s="39"/>
      <c r="C78" s="39" t="s">
        <v>598</v>
      </c>
      <c r="D78" s="39">
        <f>SUM(D79:D84)</f>
        <v>14855790</v>
      </c>
      <c r="E78" s="39">
        <f>SUM(E79:E84)</f>
        <v>3844582</v>
      </c>
      <c r="F78" s="39">
        <f aca="true" t="shared" si="23" ref="F78:L78">SUM(F79:F84)</f>
        <v>0</v>
      </c>
      <c r="G78" s="39">
        <f t="shared" si="23"/>
        <v>0</v>
      </c>
      <c r="H78" s="39">
        <f t="shared" si="23"/>
        <v>3611582</v>
      </c>
      <c r="I78" s="39">
        <f t="shared" si="23"/>
        <v>0</v>
      </c>
      <c r="J78" s="39">
        <f t="shared" si="23"/>
        <v>0</v>
      </c>
      <c r="K78" s="39">
        <f t="shared" si="23"/>
        <v>233000</v>
      </c>
      <c r="L78" s="39">
        <f t="shared" si="23"/>
        <v>11011208</v>
      </c>
    </row>
    <row r="79" spans="1:12" s="5" customFormat="1" ht="25.5">
      <c r="A79" s="33"/>
      <c r="B79" s="33">
        <v>90001</v>
      </c>
      <c r="C79" s="33" t="s">
        <v>351</v>
      </c>
      <c r="D79" s="33">
        <f aca="true" t="shared" si="24" ref="D79:D84">SUM(E79,L79)</f>
        <v>9187517</v>
      </c>
      <c r="E79" s="33">
        <f aca="true" t="shared" si="25" ref="E79:E84">SUM(F79:K79)</f>
        <v>0</v>
      </c>
      <c r="F79" s="33"/>
      <c r="G79" s="33"/>
      <c r="H79" s="33"/>
      <c r="I79" s="33"/>
      <c r="J79" s="33"/>
      <c r="K79" s="33"/>
      <c r="L79" s="33">
        <v>9187517</v>
      </c>
    </row>
    <row r="80" spans="1:12" s="5" customFormat="1" ht="12.75">
      <c r="A80" s="33"/>
      <c r="B80" s="33">
        <v>90003</v>
      </c>
      <c r="C80" s="33" t="s">
        <v>318</v>
      </c>
      <c r="D80" s="33">
        <f t="shared" si="24"/>
        <v>700000</v>
      </c>
      <c r="E80" s="33">
        <f t="shared" si="25"/>
        <v>700000</v>
      </c>
      <c r="F80" s="33"/>
      <c r="G80" s="33"/>
      <c r="H80" s="33">
        <v>700000</v>
      </c>
      <c r="I80" s="33"/>
      <c r="J80" s="33"/>
      <c r="K80" s="33"/>
      <c r="L80" s="33"/>
    </row>
    <row r="81" spans="1:12" s="5" customFormat="1" ht="25.5">
      <c r="A81" s="33"/>
      <c r="B81" s="33">
        <v>90004</v>
      </c>
      <c r="C81" s="33" t="s">
        <v>319</v>
      </c>
      <c r="D81" s="33">
        <f t="shared" si="24"/>
        <v>883949</v>
      </c>
      <c r="E81" s="33">
        <f t="shared" si="25"/>
        <v>580000</v>
      </c>
      <c r="F81" s="33"/>
      <c r="G81" s="33"/>
      <c r="H81" s="33">
        <v>580000</v>
      </c>
      <c r="I81" s="33"/>
      <c r="J81" s="33"/>
      <c r="K81" s="33"/>
      <c r="L81" s="33">
        <v>303949</v>
      </c>
    </row>
    <row r="82" spans="1:12" s="5" customFormat="1" ht="12.75">
      <c r="A82" s="33"/>
      <c r="B82" s="33">
        <v>90015</v>
      </c>
      <c r="C82" s="33" t="s">
        <v>599</v>
      </c>
      <c r="D82" s="33">
        <f t="shared" si="24"/>
        <v>1522022</v>
      </c>
      <c r="E82" s="33">
        <f t="shared" si="25"/>
        <v>1260000</v>
      </c>
      <c r="F82" s="33"/>
      <c r="G82" s="33"/>
      <c r="H82" s="33">
        <v>1260000</v>
      </c>
      <c r="I82" s="33"/>
      <c r="J82" s="33"/>
      <c r="K82" s="33"/>
      <c r="L82" s="33">
        <v>262022</v>
      </c>
    </row>
    <row r="83" spans="1:12" s="5" customFormat="1" ht="12.75">
      <c r="A83" s="33"/>
      <c r="B83" s="33">
        <v>90017</v>
      </c>
      <c r="C83" s="33" t="s">
        <v>600</v>
      </c>
      <c r="D83" s="33">
        <f t="shared" si="24"/>
        <v>1490822</v>
      </c>
      <c r="E83" s="33">
        <f t="shared" si="25"/>
        <v>1071582</v>
      </c>
      <c r="F83" s="33"/>
      <c r="G83" s="33"/>
      <c r="H83" s="33">
        <v>1071582</v>
      </c>
      <c r="I83" s="33"/>
      <c r="J83" s="33"/>
      <c r="K83" s="33"/>
      <c r="L83" s="33">
        <v>419240</v>
      </c>
    </row>
    <row r="84" spans="1:12" s="5" customFormat="1" ht="12.75">
      <c r="A84" s="33"/>
      <c r="B84" s="33">
        <v>90095</v>
      </c>
      <c r="C84" s="33" t="s">
        <v>291</v>
      </c>
      <c r="D84" s="33">
        <f t="shared" si="24"/>
        <v>1071480</v>
      </c>
      <c r="E84" s="33">
        <f t="shared" si="25"/>
        <v>233000</v>
      </c>
      <c r="F84" s="33"/>
      <c r="G84" s="33"/>
      <c r="H84" s="33"/>
      <c r="I84" s="33"/>
      <c r="J84" s="33"/>
      <c r="K84" s="33">
        <v>233000</v>
      </c>
      <c r="L84" s="33">
        <f>209620+628860</f>
        <v>838480</v>
      </c>
    </row>
    <row r="85" spans="1:12" s="30" customFormat="1" ht="28.5">
      <c r="A85" s="39">
        <v>921</v>
      </c>
      <c r="B85" s="39"/>
      <c r="C85" s="39" t="s">
        <v>260</v>
      </c>
      <c r="D85" s="39">
        <f>SUM(D86:D88)</f>
        <v>3342500</v>
      </c>
      <c r="E85" s="39">
        <f>SUM(E86:E88)</f>
        <v>3342500</v>
      </c>
      <c r="F85" s="39">
        <f aca="true" t="shared" si="26" ref="F85:L85">SUM(F86:F88)</f>
        <v>30000</v>
      </c>
      <c r="G85" s="39">
        <f t="shared" si="26"/>
        <v>0</v>
      </c>
      <c r="H85" s="39">
        <f t="shared" si="26"/>
        <v>2838500</v>
      </c>
      <c r="I85" s="39">
        <f t="shared" si="26"/>
        <v>0</v>
      </c>
      <c r="J85" s="39">
        <f t="shared" si="26"/>
        <v>0</v>
      </c>
      <c r="K85" s="39">
        <f t="shared" si="26"/>
        <v>474000</v>
      </c>
      <c r="L85" s="39">
        <f t="shared" si="26"/>
        <v>0</v>
      </c>
    </row>
    <row r="86" spans="1:12" s="5" customFormat="1" ht="25.5">
      <c r="A86" s="33"/>
      <c r="B86" s="33">
        <v>92105</v>
      </c>
      <c r="C86" s="33" t="s">
        <v>331</v>
      </c>
      <c r="D86" s="33">
        <f>SUM(E86,L86)</f>
        <v>585000</v>
      </c>
      <c r="E86" s="33">
        <f>SUM(F86:K86)</f>
        <v>585000</v>
      </c>
      <c r="F86" s="33">
        <v>30000</v>
      </c>
      <c r="G86" s="33"/>
      <c r="H86" s="33">
        <v>121000</v>
      </c>
      <c r="I86" s="33"/>
      <c r="J86" s="33"/>
      <c r="K86" s="33">
        <v>434000</v>
      </c>
      <c r="L86" s="33"/>
    </row>
    <row r="87" spans="1:12" s="5" customFormat="1" ht="12.75">
      <c r="A87" s="33"/>
      <c r="B87" s="33">
        <v>92116</v>
      </c>
      <c r="C87" s="33" t="s">
        <v>65</v>
      </c>
      <c r="D87" s="33">
        <f>SUM(E87,L87)</f>
        <v>2677500</v>
      </c>
      <c r="E87" s="33">
        <f>SUM(F87:K87)</f>
        <v>2677500</v>
      </c>
      <c r="F87" s="33"/>
      <c r="G87" s="33"/>
      <c r="H87" s="33">
        <f>1877500+800000</f>
        <v>2677500</v>
      </c>
      <c r="I87" s="33"/>
      <c r="J87" s="33"/>
      <c r="K87" s="33"/>
      <c r="L87" s="33"/>
    </row>
    <row r="88" spans="1:12" s="5" customFormat="1" ht="25.5">
      <c r="A88" s="33"/>
      <c r="B88" s="33">
        <v>92120</v>
      </c>
      <c r="C88" s="33" t="s">
        <v>601</v>
      </c>
      <c r="D88" s="33">
        <f>SUM(E88,L88)</f>
        <v>80000</v>
      </c>
      <c r="E88" s="33">
        <f>SUM(F88:K88)</f>
        <v>80000</v>
      </c>
      <c r="F88" s="33"/>
      <c r="G88" s="33"/>
      <c r="H88" s="33">
        <v>40000</v>
      </c>
      <c r="I88" s="33"/>
      <c r="J88" s="33"/>
      <c r="K88" s="33">
        <v>40000</v>
      </c>
      <c r="L88" s="33"/>
    </row>
    <row r="89" spans="1:12" s="30" customFormat="1" ht="14.25">
      <c r="A89" s="39">
        <v>926</v>
      </c>
      <c r="B89" s="39"/>
      <c r="C89" s="39" t="s">
        <v>261</v>
      </c>
      <c r="D89" s="39">
        <f>SUM(D90:D91)</f>
        <v>1541062</v>
      </c>
      <c r="E89" s="39">
        <f>SUM(E90:E91)</f>
        <v>1520100</v>
      </c>
      <c r="F89" s="39">
        <f aca="true" t="shared" si="27" ref="F89:L89">SUM(F90:F91)</f>
        <v>553500</v>
      </c>
      <c r="G89" s="39">
        <f t="shared" si="27"/>
        <v>105000</v>
      </c>
      <c r="H89" s="39">
        <f t="shared" si="27"/>
        <v>335000</v>
      </c>
      <c r="I89" s="39">
        <f t="shared" si="27"/>
        <v>0</v>
      </c>
      <c r="J89" s="39">
        <f t="shared" si="27"/>
        <v>0</v>
      </c>
      <c r="K89" s="39">
        <f t="shared" si="27"/>
        <v>526600</v>
      </c>
      <c r="L89" s="39">
        <f t="shared" si="27"/>
        <v>20962</v>
      </c>
    </row>
    <row r="90" spans="1:12" s="5" customFormat="1" ht="12.75">
      <c r="A90" s="33"/>
      <c r="B90" s="33">
        <v>92604</v>
      </c>
      <c r="C90" s="33" t="s">
        <v>332</v>
      </c>
      <c r="D90" s="33">
        <f>SUM(E90,L90)</f>
        <v>1106062</v>
      </c>
      <c r="E90" s="33">
        <f>SUM(F90:K90)</f>
        <v>1085100</v>
      </c>
      <c r="F90" s="33">
        <v>553500</v>
      </c>
      <c r="G90" s="33">
        <v>105000</v>
      </c>
      <c r="H90" s="33"/>
      <c r="I90" s="33"/>
      <c r="J90" s="33"/>
      <c r="K90" s="33">
        <v>426600</v>
      </c>
      <c r="L90" s="33">
        <v>20962</v>
      </c>
    </row>
    <row r="91" spans="1:12" s="5" customFormat="1" ht="12.75">
      <c r="A91" s="33"/>
      <c r="B91" s="33">
        <v>92695</v>
      </c>
      <c r="C91" s="33" t="s">
        <v>291</v>
      </c>
      <c r="D91" s="33">
        <f>SUM(E91,L91)</f>
        <v>435000</v>
      </c>
      <c r="E91" s="33">
        <f>SUM(F91:K91)</f>
        <v>435000</v>
      </c>
      <c r="F91" s="33"/>
      <c r="G91" s="33"/>
      <c r="H91" s="33">
        <v>335000</v>
      </c>
      <c r="I91" s="33"/>
      <c r="J91" s="33"/>
      <c r="K91" s="33">
        <v>100000</v>
      </c>
      <c r="L91" s="33"/>
    </row>
    <row r="92" spans="1:12" s="5" customFormat="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s="5" customFormat="1" ht="18">
      <c r="A93" s="520" t="s">
        <v>602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</row>
    <row r="94" spans="1:12" s="5" customFormat="1" ht="18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5" customFormat="1" ht="12.75">
      <c r="A95" s="521" t="s">
        <v>348</v>
      </c>
      <c r="B95" s="521" t="s">
        <v>587</v>
      </c>
      <c r="C95" s="521" t="s">
        <v>274</v>
      </c>
      <c r="D95" s="521" t="s">
        <v>67</v>
      </c>
      <c r="E95" s="521" t="s">
        <v>275</v>
      </c>
      <c r="F95" s="521"/>
      <c r="G95" s="521"/>
      <c r="H95" s="521"/>
      <c r="I95" s="521"/>
      <c r="J95" s="521"/>
      <c r="K95" s="521"/>
      <c r="L95" s="521"/>
    </row>
    <row r="96" spans="1:12" s="5" customFormat="1" ht="12.75">
      <c r="A96" s="521"/>
      <c r="B96" s="521"/>
      <c r="C96" s="521"/>
      <c r="D96" s="521"/>
      <c r="E96" s="521" t="s">
        <v>276</v>
      </c>
      <c r="F96" s="521" t="s">
        <v>277</v>
      </c>
      <c r="G96" s="521"/>
      <c r="H96" s="521"/>
      <c r="I96" s="521"/>
      <c r="J96" s="521"/>
      <c r="K96" s="28"/>
      <c r="L96" s="521" t="s">
        <v>278</v>
      </c>
    </row>
    <row r="97" spans="1:12" s="5" customFormat="1" ht="51">
      <c r="A97" s="521"/>
      <c r="B97" s="521"/>
      <c r="C97" s="521"/>
      <c r="D97" s="521"/>
      <c r="E97" s="521"/>
      <c r="F97" s="28" t="s">
        <v>279</v>
      </c>
      <c r="G97" s="28" t="s">
        <v>280</v>
      </c>
      <c r="H97" s="28" t="s">
        <v>281</v>
      </c>
      <c r="I97" s="28" t="s">
        <v>282</v>
      </c>
      <c r="J97" s="28" t="s">
        <v>283</v>
      </c>
      <c r="K97" s="28" t="s">
        <v>86</v>
      </c>
      <c r="L97" s="521"/>
    </row>
    <row r="98" spans="1:12" s="5" customFormat="1" ht="12.75">
      <c r="A98" s="35">
        <v>1</v>
      </c>
      <c r="B98" s="35">
        <v>2</v>
      </c>
      <c r="C98" s="35">
        <v>3</v>
      </c>
      <c r="D98" s="35">
        <v>4</v>
      </c>
      <c r="E98" s="35">
        <v>5</v>
      </c>
      <c r="F98" s="35">
        <v>6</v>
      </c>
      <c r="G98" s="35">
        <v>7</v>
      </c>
      <c r="H98" s="35">
        <v>8</v>
      </c>
      <c r="I98" s="35">
        <v>9</v>
      </c>
      <c r="J98" s="35">
        <v>10</v>
      </c>
      <c r="K98" s="35">
        <v>11</v>
      </c>
      <c r="L98" s="35">
        <v>12</v>
      </c>
    </row>
    <row r="99" spans="1:12" s="29" customFormat="1" ht="15">
      <c r="A99" s="37"/>
      <c r="B99" s="37"/>
      <c r="C99" s="36" t="s">
        <v>48</v>
      </c>
      <c r="D99" s="42">
        <f>SUM(D104,D102,D100)</f>
        <v>6906481</v>
      </c>
      <c r="E99" s="42">
        <f aca="true" t="shared" si="28" ref="E99:L99">SUM(E104,E102,E100)</f>
        <v>6906481</v>
      </c>
      <c r="F99" s="42">
        <f t="shared" si="28"/>
        <v>247561</v>
      </c>
      <c r="G99" s="42">
        <f t="shared" si="28"/>
        <v>141254</v>
      </c>
      <c r="H99" s="42">
        <f t="shared" si="28"/>
        <v>0</v>
      </c>
      <c r="I99" s="42">
        <f t="shared" si="28"/>
        <v>0</v>
      </c>
      <c r="J99" s="42">
        <f t="shared" si="28"/>
        <v>0</v>
      </c>
      <c r="K99" s="42">
        <f t="shared" si="28"/>
        <v>6517666</v>
      </c>
      <c r="L99" s="42">
        <f t="shared" si="28"/>
        <v>0</v>
      </c>
    </row>
    <row r="100" spans="1:12" s="30" customFormat="1" ht="14.25">
      <c r="A100" s="39">
        <v>750</v>
      </c>
      <c r="B100" s="39"/>
      <c r="C100" s="39" t="s">
        <v>214</v>
      </c>
      <c r="D100" s="39">
        <f>SUM(D101)</f>
        <v>123375</v>
      </c>
      <c r="E100" s="39">
        <f>SUM(E101)</f>
        <v>123375</v>
      </c>
      <c r="F100" s="39">
        <f aca="true" t="shared" si="29" ref="F100:L100">SUM(F101)</f>
        <v>104575</v>
      </c>
      <c r="G100" s="39">
        <f t="shared" si="29"/>
        <v>18800</v>
      </c>
      <c r="H100" s="39">
        <f t="shared" si="29"/>
        <v>0</v>
      </c>
      <c r="I100" s="39">
        <f t="shared" si="29"/>
        <v>0</v>
      </c>
      <c r="J100" s="39">
        <f t="shared" si="29"/>
        <v>0</v>
      </c>
      <c r="K100" s="39">
        <f t="shared" si="29"/>
        <v>0</v>
      </c>
      <c r="L100" s="39">
        <f t="shared" si="29"/>
        <v>0</v>
      </c>
    </row>
    <row r="101" spans="1:12" s="5" customFormat="1" ht="12.75">
      <c r="A101" s="33"/>
      <c r="B101" s="33">
        <v>75011</v>
      </c>
      <c r="C101" s="33" t="s">
        <v>66</v>
      </c>
      <c r="D101" s="33">
        <f>SUM(E101,L101)</f>
        <v>123375</v>
      </c>
      <c r="E101" s="33">
        <f>SUM(F101:K101)</f>
        <v>123375</v>
      </c>
      <c r="F101" s="33">
        <v>104575</v>
      </c>
      <c r="G101" s="33">
        <v>18800</v>
      </c>
      <c r="H101" s="33"/>
      <c r="I101" s="33"/>
      <c r="J101" s="33"/>
      <c r="K101" s="33"/>
      <c r="L101" s="33"/>
    </row>
    <row r="102" spans="1:12" s="30" customFormat="1" ht="57">
      <c r="A102" s="39">
        <v>751</v>
      </c>
      <c r="B102" s="39"/>
      <c r="C102" s="39" t="s">
        <v>604</v>
      </c>
      <c r="D102" s="39">
        <f>SUM(D103)</f>
        <v>5800</v>
      </c>
      <c r="E102" s="39">
        <f>SUM(E103)</f>
        <v>5800</v>
      </c>
      <c r="F102" s="39">
        <f aca="true" t="shared" si="30" ref="F102:L102">SUM(F103)</f>
        <v>0</v>
      </c>
      <c r="G102" s="39">
        <f t="shared" si="30"/>
        <v>0</v>
      </c>
      <c r="H102" s="39">
        <f t="shared" si="30"/>
        <v>0</v>
      </c>
      <c r="I102" s="39">
        <f t="shared" si="30"/>
        <v>0</v>
      </c>
      <c r="J102" s="39">
        <f t="shared" si="30"/>
        <v>0</v>
      </c>
      <c r="K102" s="39">
        <f t="shared" si="30"/>
        <v>5800</v>
      </c>
      <c r="L102" s="39">
        <f t="shared" si="30"/>
        <v>0</v>
      </c>
    </row>
    <row r="103" spans="1:12" s="5" customFormat="1" ht="38.25">
      <c r="A103" s="33"/>
      <c r="B103" s="33">
        <v>75101</v>
      </c>
      <c r="C103" s="33" t="s">
        <v>603</v>
      </c>
      <c r="D103" s="33">
        <f>SUM(E103,L103)</f>
        <v>5800</v>
      </c>
      <c r="E103" s="33">
        <f>SUM(F103:K103)</f>
        <v>5800</v>
      </c>
      <c r="F103" s="33"/>
      <c r="G103" s="33"/>
      <c r="H103" s="33"/>
      <c r="I103" s="33"/>
      <c r="J103" s="33"/>
      <c r="K103" s="33">
        <v>5800</v>
      </c>
      <c r="L103" s="33"/>
    </row>
    <row r="104" spans="1:12" s="30" customFormat="1" ht="14.25">
      <c r="A104" s="39">
        <v>852</v>
      </c>
      <c r="B104" s="39"/>
      <c r="C104" s="39" t="s">
        <v>256</v>
      </c>
      <c r="D104" s="39">
        <f>SUM(D105:D108)</f>
        <v>6777306</v>
      </c>
      <c r="E104" s="39">
        <f>SUM(E105:E108)</f>
        <v>6777306</v>
      </c>
      <c r="F104" s="39">
        <f aca="true" t="shared" si="31" ref="F104:L104">SUM(F105:F108)</f>
        <v>142986</v>
      </c>
      <c r="G104" s="39">
        <f t="shared" si="31"/>
        <v>122454</v>
      </c>
      <c r="H104" s="39">
        <f t="shared" si="31"/>
        <v>0</v>
      </c>
      <c r="I104" s="39">
        <f t="shared" si="31"/>
        <v>0</v>
      </c>
      <c r="J104" s="39">
        <f t="shared" si="31"/>
        <v>0</v>
      </c>
      <c r="K104" s="39">
        <f t="shared" si="31"/>
        <v>6511866</v>
      </c>
      <c r="L104" s="39">
        <f t="shared" si="31"/>
        <v>0</v>
      </c>
    </row>
    <row r="105" spans="1:12" s="5" customFormat="1" ht="63.75">
      <c r="A105" s="33"/>
      <c r="B105" s="33">
        <v>85212</v>
      </c>
      <c r="C105" s="33" t="s">
        <v>605</v>
      </c>
      <c r="D105" s="33">
        <f>SUM(E105,L105)</f>
        <v>6014566</v>
      </c>
      <c r="E105" s="33">
        <f>SUM(F105:K105)</f>
        <v>6014566</v>
      </c>
      <c r="F105" s="33">
        <v>142986</v>
      </c>
      <c r="G105" s="33">
        <v>122454</v>
      </c>
      <c r="H105" s="33"/>
      <c r="I105" s="33"/>
      <c r="J105" s="33"/>
      <c r="K105" s="33">
        <v>5749126</v>
      </c>
      <c r="L105" s="33"/>
    </row>
    <row r="106" spans="1:12" s="5" customFormat="1" ht="76.5">
      <c r="A106" s="33"/>
      <c r="B106" s="33">
        <v>85213</v>
      </c>
      <c r="C106" s="33" t="s">
        <v>606</v>
      </c>
      <c r="D106" s="33">
        <f>SUM(E106,L106)</f>
        <v>68000</v>
      </c>
      <c r="E106" s="33">
        <f>SUM(F106:K106)</f>
        <v>68000</v>
      </c>
      <c r="F106" s="33"/>
      <c r="G106" s="33"/>
      <c r="H106" s="33"/>
      <c r="I106" s="33"/>
      <c r="J106" s="33"/>
      <c r="K106" s="33">
        <v>68000</v>
      </c>
      <c r="L106" s="33"/>
    </row>
    <row r="107" spans="1:12" s="5" customFormat="1" ht="38.25">
      <c r="A107" s="33"/>
      <c r="B107" s="33">
        <v>85214</v>
      </c>
      <c r="C107" s="33" t="s">
        <v>324</v>
      </c>
      <c r="D107" s="33">
        <f>SUM(E107,L107)</f>
        <v>686501</v>
      </c>
      <c r="E107" s="33">
        <f>SUM(F107:K107)</f>
        <v>686501</v>
      </c>
      <c r="F107" s="33"/>
      <c r="G107" s="33"/>
      <c r="H107" s="33"/>
      <c r="I107" s="33"/>
      <c r="J107" s="33"/>
      <c r="K107" s="33">
        <v>686501</v>
      </c>
      <c r="L107" s="33"/>
    </row>
    <row r="108" spans="1:12" s="5" customFormat="1" ht="38.25">
      <c r="A108" s="33"/>
      <c r="B108" s="33">
        <v>85228</v>
      </c>
      <c r="C108" s="33" t="s">
        <v>334</v>
      </c>
      <c r="D108" s="33">
        <f>SUM(E108,L108)</f>
        <v>8239</v>
      </c>
      <c r="E108" s="33">
        <f>SUM(F108:K108)</f>
        <v>8239</v>
      </c>
      <c r="F108" s="33"/>
      <c r="G108" s="33"/>
      <c r="H108" s="33"/>
      <c r="I108" s="33"/>
      <c r="J108" s="33"/>
      <c r="K108" s="33">
        <v>8239</v>
      </c>
      <c r="L108" s="33"/>
    </row>
    <row r="109" spans="1:12" s="5" customFormat="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s="5" customFormat="1" ht="40.5" customHeight="1">
      <c r="A110" s="500" t="s">
        <v>607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</row>
    <row r="111" spans="1:12" s="5" customFormat="1" ht="12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s="5" customFormat="1" ht="12.75">
      <c r="A112" s="521" t="s">
        <v>348</v>
      </c>
      <c r="B112" s="521" t="s">
        <v>587</v>
      </c>
      <c r="C112" s="521" t="s">
        <v>274</v>
      </c>
      <c r="D112" s="521" t="s">
        <v>67</v>
      </c>
      <c r="E112" s="521" t="s">
        <v>275</v>
      </c>
      <c r="F112" s="521"/>
      <c r="G112" s="521"/>
      <c r="H112" s="521"/>
      <c r="I112" s="521"/>
      <c r="J112" s="521"/>
      <c r="K112" s="521"/>
      <c r="L112" s="521"/>
    </row>
    <row r="113" spans="1:12" s="5" customFormat="1" ht="12.75">
      <c r="A113" s="521"/>
      <c r="B113" s="521"/>
      <c r="C113" s="521"/>
      <c r="D113" s="521"/>
      <c r="E113" s="521" t="s">
        <v>276</v>
      </c>
      <c r="F113" s="541" t="s">
        <v>277</v>
      </c>
      <c r="G113" s="542"/>
      <c r="H113" s="542"/>
      <c r="I113" s="542"/>
      <c r="J113" s="542"/>
      <c r="K113" s="543"/>
      <c r="L113" s="521" t="s">
        <v>278</v>
      </c>
    </row>
    <row r="114" spans="1:12" s="5" customFormat="1" ht="51">
      <c r="A114" s="521"/>
      <c r="B114" s="521"/>
      <c r="C114" s="521"/>
      <c r="D114" s="521"/>
      <c r="E114" s="521"/>
      <c r="F114" s="28" t="s">
        <v>279</v>
      </c>
      <c r="G114" s="28" t="s">
        <v>280</v>
      </c>
      <c r="H114" s="28" t="s">
        <v>281</v>
      </c>
      <c r="I114" s="28" t="s">
        <v>282</v>
      </c>
      <c r="J114" s="28" t="s">
        <v>283</v>
      </c>
      <c r="K114" s="28" t="s">
        <v>86</v>
      </c>
      <c r="L114" s="521"/>
    </row>
    <row r="115" spans="1:12" s="5" customFormat="1" ht="12.75">
      <c r="A115" s="35">
        <v>1</v>
      </c>
      <c r="B115" s="35">
        <v>2</v>
      </c>
      <c r="C115" s="35">
        <v>3</v>
      </c>
      <c r="D115" s="35">
        <v>4</v>
      </c>
      <c r="E115" s="35">
        <v>5</v>
      </c>
      <c r="F115" s="35">
        <v>6</v>
      </c>
      <c r="G115" s="35">
        <v>7</v>
      </c>
      <c r="H115" s="35">
        <v>8</v>
      </c>
      <c r="I115" s="35">
        <v>9</v>
      </c>
      <c r="J115" s="35">
        <v>10</v>
      </c>
      <c r="K115" s="35">
        <v>11</v>
      </c>
      <c r="L115" s="35">
        <v>12</v>
      </c>
    </row>
    <row r="116" spans="1:12" s="29" customFormat="1" ht="15">
      <c r="A116" s="37"/>
      <c r="B116" s="37"/>
      <c r="C116" s="36" t="s">
        <v>48</v>
      </c>
      <c r="D116" s="42">
        <f>SUM(D117)</f>
        <v>23350</v>
      </c>
      <c r="E116" s="42">
        <f aca="true" t="shared" si="32" ref="E116:L116">SUM(E117)</f>
        <v>23350</v>
      </c>
      <c r="F116" s="42">
        <f t="shared" si="32"/>
        <v>21350</v>
      </c>
      <c r="G116" s="42">
        <f t="shared" si="32"/>
        <v>0</v>
      </c>
      <c r="H116" s="42">
        <f t="shared" si="32"/>
        <v>0</v>
      </c>
      <c r="I116" s="42">
        <f t="shared" si="32"/>
        <v>0</v>
      </c>
      <c r="J116" s="42">
        <f t="shared" si="32"/>
        <v>0</v>
      </c>
      <c r="K116" s="42">
        <f t="shared" si="32"/>
        <v>2000</v>
      </c>
      <c r="L116" s="42">
        <f t="shared" si="32"/>
        <v>0</v>
      </c>
    </row>
    <row r="117" spans="1:12" s="30" customFormat="1" ht="33" customHeight="1">
      <c r="A117" s="39">
        <v>754</v>
      </c>
      <c r="B117" s="39"/>
      <c r="C117" s="39" t="s">
        <v>224</v>
      </c>
      <c r="D117" s="39">
        <f>SUM(D118)</f>
        <v>23350</v>
      </c>
      <c r="E117" s="39">
        <f>SUM(E118)</f>
        <v>23350</v>
      </c>
      <c r="F117" s="39">
        <f aca="true" t="shared" si="33" ref="F117:L117">SUM(F118)</f>
        <v>21350</v>
      </c>
      <c r="G117" s="39">
        <f t="shared" si="33"/>
        <v>0</v>
      </c>
      <c r="H117" s="39">
        <f t="shared" si="33"/>
        <v>0</v>
      </c>
      <c r="I117" s="39">
        <f t="shared" si="33"/>
        <v>0</v>
      </c>
      <c r="J117" s="39">
        <f t="shared" si="33"/>
        <v>0</v>
      </c>
      <c r="K117" s="39">
        <f t="shared" si="33"/>
        <v>2000</v>
      </c>
      <c r="L117" s="39">
        <f t="shared" si="33"/>
        <v>0</v>
      </c>
    </row>
    <row r="118" spans="1:12" s="5" customFormat="1" ht="12.75">
      <c r="A118" s="33"/>
      <c r="B118" s="21">
        <v>75414</v>
      </c>
      <c r="C118" s="33" t="s">
        <v>299</v>
      </c>
      <c r="D118" s="33">
        <f>SUM(E118,L118)</f>
        <v>23350</v>
      </c>
      <c r="E118" s="33">
        <f>SUM(F118:K118)</f>
        <v>23350</v>
      </c>
      <c r="F118" s="33">
        <v>21350</v>
      </c>
      <c r="G118" s="33"/>
      <c r="H118" s="33"/>
      <c r="I118" s="33"/>
      <c r="J118" s="33"/>
      <c r="K118" s="33">
        <v>2000</v>
      </c>
      <c r="L118" s="33"/>
    </row>
    <row r="119" spans="1:12" s="5" customFormat="1" ht="12.75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2.75">
      <c r="A120" s="44"/>
      <c r="B120" s="44"/>
      <c r="C120" s="45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6"/>
      <c r="B121" s="44"/>
      <c r="C121" s="45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5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5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5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5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5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5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5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5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5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5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5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5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5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5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5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5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5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5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5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5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5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5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5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5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5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5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5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5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5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5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5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5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5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5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5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5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5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2.75">
      <c r="A159" s="44"/>
      <c r="B159" s="44"/>
      <c r="C159" s="45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2.75">
      <c r="A160" s="44"/>
      <c r="B160" s="44"/>
      <c r="C160" s="45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2.75">
      <c r="A161" s="44"/>
      <c r="B161" s="44"/>
      <c r="C161" s="45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2.75">
      <c r="A162" s="44"/>
      <c r="B162" s="44"/>
      <c r="C162" s="45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2.75">
      <c r="A163" s="44"/>
      <c r="B163" s="44"/>
      <c r="C163" s="45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2.75">
      <c r="A164" s="44"/>
      <c r="B164" s="44"/>
      <c r="C164" s="45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2.75">
      <c r="A165" s="44"/>
      <c r="B165" s="44"/>
      <c r="C165" s="45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2.75">
      <c r="A166" s="44"/>
      <c r="B166" s="44"/>
      <c r="C166" s="45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2.75">
      <c r="A167" s="44"/>
      <c r="B167" s="44"/>
      <c r="C167" s="45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2.75">
      <c r="A168" s="44"/>
      <c r="B168" s="44"/>
      <c r="C168" s="45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2.75">
      <c r="A169" s="44"/>
      <c r="B169" s="44"/>
      <c r="C169" s="45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2.75">
      <c r="A170" s="44"/>
      <c r="B170" s="44"/>
      <c r="C170" s="45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2.75">
      <c r="A171" s="44"/>
      <c r="B171" s="44"/>
      <c r="C171" s="45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2.75">
      <c r="A172" s="44"/>
      <c r="B172" s="44"/>
      <c r="C172" s="45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2.75">
      <c r="A173" s="44"/>
      <c r="B173" s="44"/>
      <c r="C173" s="45"/>
      <c r="D173" s="44"/>
      <c r="E173" s="44"/>
      <c r="F173" s="44"/>
      <c r="G173" s="44"/>
      <c r="H173" s="44"/>
      <c r="I173" s="44"/>
      <c r="J173" s="44"/>
      <c r="K173" s="44"/>
      <c r="L173" s="44"/>
    </row>
  </sheetData>
  <mergeCells count="39">
    <mergeCell ref="K1:L1"/>
    <mergeCell ref="A110:L110"/>
    <mergeCell ref="A112:A114"/>
    <mergeCell ref="B112:B114"/>
    <mergeCell ref="C112:C114"/>
    <mergeCell ref="D112:D114"/>
    <mergeCell ref="E112:L112"/>
    <mergeCell ref="E113:E114"/>
    <mergeCell ref="L113:L114"/>
    <mergeCell ref="A93:L93"/>
    <mergeCell ref="A95:A97"/>
    <mergeCell ref="B95:B97"/>
    <mergeCell ref="C95:C97"/>
    <mergeCell ref="D95:D97"/>
    <mergeCell ref="E95:L95"/>
    <mergeCell ref="E96:E97"/>
    <mergeCell ref="F96:J96"/>
    <mergeCell ref="L96:L97"/>
    <mergeCell ref="L5:L6"/>
    <mergeCell ref="A2:L2"/>
    <mergeCell ref="D4:D6"/>
    <mergeCell ref="E4:L4"/>
    <mergeCell ref="E5:E6"/>
    <mergeCell ref="A4:C6"/>
    <mergeCell ref="F5:K5"/>
    <mergeCell ref="A8:C8"/>
    <mergeCell ref="A9:C9"/>
    <mergeCell ref="A10:C10"/>
    <mergeCell ref="A11:C11"/>
    <mergeCell ref="F113:K113"/>
    <mergeCell ref="A13:L13"/>
    <mergeCell ref="A15:A17"/>
    <mergeCell ref="B15:B17"/>
    <mergeCell ref="C15:C17"/>
    <mergeCell ref="D15:D17"/>
    <mergeCell ref="E15:L15"/>
    <mergeCell ref="E16:E17"/>
    <mergeCell ref="L16:L17"/>
    <mergeCell ref="F16:K1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N64"/>
  <sheetViews>
    <sheetView view="pageBreakPreview" zoomScale="60" zoomScaleNormal="75" workbookViewId="0" topLeftCell="B1">
      <selection activeCell="Z10" sqref="Z10"/>
    </sheetView>
  </sheetViews>
  <sheetFormatPr defaultColWidth="9.00390625" defaultRowHeight="12.75"/>
  <cols>
    <col min="1" max="1" width="3.25390625" style="26" hidden="1" customWidth="1"/>
    <col min="2" max="2" width="33.75390625" style="26" customWidth="1"/>
    <col min="3" max="3" width="13.75390625" style="26" customWidth="1"/>
    <col min="4" max="4" width="29.00390625" style="26" customWidth="1"/>
    <col min="5" max="5" width="50.00390625" style="26" customWidth="1"/>
    <col min="6" max="6" width="14.625" style="26" customWidth="1"/>
    <col min="7" max="7" width="17.125" style="0" customWidth="1"/>
    <col min="8" max="8" width="14.625" style="160" customWidth="1"/>
    <col min="9" max="9" width="15.125" style="161" customWidth="1"/>
    <col min="10" max="10" width="14.75390625" style="162" customWidth="1"/>
    <col min="11" max="11" width="13.75390625" style="162" customWidth="1"/>
    <col min="12" max="12" width="15.125" style="162" customWidth="1"/>
    <col min="13" max="13" width="13.75390625" style="162" customWidth="1"/>
    <col min="14" max="14" width="12.75390625" style="162" customWidth="1"/>
    <col min="15" max="15" width="12.75390625" style="161" customWidth="1"/>
    <col min="16" max="17" width="12.75390625" style="162" customWidth="1"/>
    <col min="18" max="18" width="13.75390625" style="162" customWidth="1"/>
    <col min="19" max="19" width="12.75390625" style="161" customWidth="1"/>
    <col min="20" max="21" width="12.75390625" style="162" customWidth="1"/>
    <col min="22" max="22" width="14.75390625" style="163" customWidth="1"/>
    <col min="23" max="23" width="14.75390625" style="164" customWidth="1"/>
    <col min="24" max="24" width="13.625" style="163" hidden="1" customWidth="1"/>
    <col min="25" max="25" width="0.2421875" style="165" customWidth="1"/>
    <col min="26" max="26" width="1.75390625" style="165" customWidth="1"/>
    <col min="27" max="27" width="2.75390625" style="165" customWidth="1"/>
    <col min="28" max="28" width="2.25390625" style="20" customWidth="1"/>
    <col min="29" max="29" width="2.875" style="20" customWidth="1"/>
    <col min="30" max="30" width="3.375" style="20" customWidth="1"/>
    <col min="31" max="92" width="9.125" style="20" customWidth="1"/>
  </cols>
  <sheetData>
    <row r="1" spans="2:23" ht="29.25" customHeight="1">
      <c r="B1" s="159"/>
      <c r="F1" s="433"/>
      <c r="G1" s="616" t="s">
        <v>306</v>
      </c>
      <c r="H1" s="616"/>
      <c r="I1" s="616"/>
      <c r="J1" s="616"/>
      <c r="K1" s="616"/>
      <c r="L1" s="616"/>
      <c r="M1" s="616"/>
      <c r="N1" s="616"/>
      <c r="O1" s="616"/>
      <c r="P1" s="616"/>
      <c r="V1" s="617" t="s">
        <v>307</v>
      </c>
      <c r="W1" s="618"/>
    </row>
    <row r="2" spans="2:18" ht="33" customHeight="1" thickBot="1">
      <c r="B2" s="166"/>
      <c r="C2" s="166"/>
      <c r="D2" s="166"/>
      <c r="E2" s="166"/>
      <c r="F2" s="166"/>
      <c r="G2" s="166"/>
      <c r="H2" s="167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92" s="170" customFormat="1" ht="24" customHeight="1">
      <c r="A3" s="168" t="s">
        <v>153</v>
      </c>
      <c r="B3" s="609" t="s">
        <v>395</v>
      </c>
      <c r="C3" s="169"/>
      <c r="D3" s="609" t="s">
        <v>396</v>
      </c>
      <c r="E3" s="611"/>
      <c r="F3" s="572" t="s">
        <v>397</v>
      </c>
      <c r="G3" s="560" t="s">
        <v>398</v>
      </c>
      <c r="H3" s="574">
        <v>2007</v>
      </c>
      <c r="I3" s="575"/>
      <c r="J3" s="575"/>
      <c r="K3" s="575"/>
      <c r="L3" s="575"/>
      <c r="M3" s="576"/>
      <c r="N3" s="574">
        <v>2008</v>
      </c>
      <c r="O3" s="575"/>
      <c r="P3" s="575"/>
      <c r="Q3" s="576"/>
      <c r="R3" s="575">
        <v>2009</v>
      </c>
      <c r="S3" s="575"/>
      <c r="T3" s="575"/>
      <c r="U3" s="576"/>
      <c r="V3" s="551" t="s">
        <v>348</v>
      </c>
      <c r="W3" s="553" t="s">
        <v>587</v>
      </c>
      <c r="X3" s="555" t="s">
        <v>399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</row>
    <row r="4" spans="1:92" s="170" customFormat="1" ht="87.75" customHeight="1" thickBot="1">
      <c r="A4" s="171"/>
      <c r="B4" s="610"/>
      <c r="C4" s="172" t="s">
        <v>92</v>
      </c>
      <c r="D4" s="612"/>
      <c r="E4" s="613"/>
      <c r="F4" s="614"/>
      <c r="G4" s="615"/>
      <c r="H4" s="173" t="s">
        <v>567</v>
      </c>
      <c r="I4" s="174" t="s">
        <v>400</v>
      </c>
      <c r="J4" s="175" t="s">
        <v>401</v>
      </c>
      <c r="K4" s="175" t="s">
        <v>402</v>
      </c>
      <c r="L4" s="175" t="s">
        <v>403</v>
      </c>
      <c r="M4" s="176" t="s">
        <v>404</v>
      </c>
      <c r="N4" s="177" t="s">
        <v>405</v>
      </c>
      <c r="O4" s="175" t="s">
        <v>401</v>
      </c>
      <c r="P4" s="175" t="s">
        <v>402</v>
      </c>
      <c r="Q4" s="176" t="s">
        <v>403</v>
      </c>
      <c r="R4" s="178" t="s">
        <v>408</v>
      </c>
      <c r="S4" s="175" t="s">
        <v>401</v>
      </c>
      <c r="T4" s="175" t="s">
        <v>402</v>
      </c>
      <c r="U4" s="176" t="s">
        <v>403</v>
      </c>
      <c r="V4" s="552"/>
      <c r="W4" s="554"/>
      <c r="X4" s="556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</row>
    <row r="5" spans="1:27" ht="39.75" customHeight="1" thickBot="1">
      <c r="A5" s="179">
        <v>4</v>
      </c>
      <c r="B5" s="605" t="s">
        <v>409</v>
      </c>
      <c r="C5" s="180" t="s">
        <v>410</v>
      </c>
      <c r="D5" s="606" t="s">
        <v>411</v>
      </c>
      <c r="E5" s="606"/>
      <c r="F5" s="181" t="s">
        <v>412</v>
      </c>
      <c r="G5" s="182">
        <f aca="true" t="shared" si="0" ref="G5:G14">I5+N5+R5</f>
        <v>12400000</v>
      </c>
      <c r="H5" s="183">
        <f aca="true" t="shared" si="1" ref="H5:H14">I5+M5</f>
        <v>419240</v>
      </c>
      <c r="I5" s="184">
        <f>SUM(J5:L5)</f>
        <v>400000</v>
      </c>
      <c r="J5" s="185">
        <v>400000</v>
      </c>
      <c r="K5" s="185">
        <v>0</v>
      </c>
      <c r="L5" s="185">
        <v>0</v>
      </c>
      <c r="M5" s="186">
        <v>19240</v>
      </c>
      <c r="N5" s="187">
        <f>SUM(O5:Q5)</f>
        <v>6000000</v>
      </c>
      <c r="O5" s="188">
        <v>2000000</v>
      </c>
      <c r="P5" s="188">
        <v>4000000</v>
      </c>
      <c r="Q5" s="189">
        <v>0</v>
      </c>
      <c r="R5" s="190">
        <f>SUM(S5:U5)</f>
        <v>6000000</v>
      </c>
      <c r="S5" s="185">
        <v>2000000</v>
      </c>
      <c r="T5" s="185">
        <v>4000000</v>
      </c>
      <c r="U5" s="186">
        <v>0</v>
      </c>
      <c r="V5" s="191">
        <v>900</v>
      </c>
      <c r="W5" s="192">
        <v>90017</v>
      </c>
      <c r="X5" s="193">
        <v>6210</v>
      </c>
      <c r="Y5" s="20"/>
      <c r="Z5" s="20"/>
      <c r="AA5" s="20"/>
    </row>
    <row r="6" spans="1:27" ht="39.75" customHeight="1" thickBot="1">
      <c r="A6" s="194">
        <v>8</v>
      </c>
      <c r="B6" s="605"/>
      <c r="C6" s="195" t="s">
        <v>413</v>
      </c>
      <c r="D6" s="607" t="s">
        <v>414</v>
      </c>
      <c r="E6" s="607"/>
      <c r="F6" s="197" t="s">
        <v>284</v>
      </c>
      <c r="G6" s="198">
        <f t="shared" si="0"/>
        <v>1000000</v>
      </c>
      <c r="H6" s="183">
        <f t="shared" si="1"/>
        <v>628860</v>
      </c>
      <c r="I6" s="200">
        <f>J6+K6+L6</f>
        <v>600000</v>
      </c>
      <c r="J6" s="201">
        <v>600000</v>
      </c>
      <c r="K6" s="201">
        <v>0</v>
      </c>
      <c r="L6" s="201">
        <v>0</v>
      </c>
      <c r="M6" s="202">
        <v>28860</v>
      </c>
      <c r="N6" s="187">
        <f>SUM(O6:Q6)</f>
        <v>100000</v>
      </c>
      <c r="O6" s="204">
        <v>100000</v>
      </c>
      <c r="P6" s="204">
        <v>0</v>
      </c>
      <c r="Q6" s="205">
        <v>0</v>
      </c>
      <c r="R6" s="190">
        <f>SUM(S6:U6)</f>
        <v>300000</v>
      </c>
      <c r="S6" s="201">
        <v>300000</v>
      </c>
      <c r="T6" s="201">
        <v>0</v>
      </c>
      <c r="U6" s="202">
        <v>0</v>
      </c>
      <c r="V6" s="207">
        <v>900</v>
      </c>
      <c r="W6" s="208">
        <v>90095</v>
      </c>
      <c r="X6" s="209">
        <v>6210</v>
      </c>
      <c r="Y6" s="20"/>
      <c r="Z6" s="20"/>
      <c r="AA6" s="20"/>
    </row>
    <row r="7" spans="1:27" ht="39.75" customHeight="1" thickBot="1">
      <c r="A7" s="194"/>
      <c r="B7" s="605"/>
      <c r="C7" s="210" t="s">
        <v>416</v>
      </c>
      <c r="D7" s="608" t="s">
        <v>514</v>
      </c>
      <c r="E7" s="608"/>
      <c r="F7" s="211" t="s">
        <v>415</v>
      </c>
      <c r="G7" s="212">
        <f t="shared" si="0"/>
        <v>200000</v>
      </c>
      <c r="H7" s="213">
        <f t="shared" si="1"/>
        <v>209620</v>
      </c>
      <c r="I7" s="214">
        <f>J7+K7+L7</f>
        <v>200000</v>
      </c>
      <c r="J7" s="215">
        <v>200000</v>
      </c>
      <c r="K7" s="215">
        <v>0</v>
      </c>
      <c r="L7" s="215">
        <v>0</v>
      </c>
      <c r="M7" s="216">
        <v>9620</v>
      </c>
      <c r="N7" s="217">
        <v>0</v>
      </c>
      <c r="O7" s="218">
        <v>0</v>
      </c>
      <c r="P7" s="218">
        <v>0</v>
      </c>
      <c r="Q7" s="219">
        <v>0</v>
      </c>
      <c r="R7" s="220">
        <v>0</v>
      </c>
      <c r="S7" s="215">
        <v>0</v>
      </c>
      <c r="T7" s="215">
        <v>0</v>
      </c>
      <c r="U7" s="216">
        <v>0</v>
      </c>
      <c r="V7" s="221">
        <v>700</v>
      </c>
      <c r="W7" s="222">
        <v>70005</v>
      </c>
      <c r="X7" s="223">
        <v>6060</v>
      </c>
      <c r="Y7" s="20"/>
      <c r="Z7" s="20"/>
      <c r="AA7" s="20"/>
    </row>
    <row r="8" spans="1:27" ht="39.75" customHeight="1" thickBot="1">
      <c r="A8" s="179">
        <v>5</v>
      </c>
      <c r="B8" s="224" t="s">
        <v>417</v>
      </c>
      <c r="C8" s="225" t="s">
        <v>418</v>
      </c>
      <c r="D8" s="593" t="s">
        <v>419</v>
      </c>
      <c r="E8" s="594"/>
      <c r="F8" s="226" t="s">
        <v>412</v>
      </c>
      <c r="G8" s="212">
        <f t="shared" si="0"/>
        <v>1400000</v>
      </c>
      <c r="H8" s="227">
        <f t="shared" si="1"/>
        <v>209620</v>
      </c>
      <c r="I8" s="228">
        <f aca="true" t="shared" si="2" ref="I8:I21">SUM(J8:L8)</f>
        <v>200000</v>
      </c>
      <c r="J8" s="229">
        <v>200000</v>
      </c>
      <c r="K8" s="229">
        <v>0</v>
      </c>
      <c r="L8" s="229">
        <v>0</v>
      </c>
      <c r="M8" s="230">
        <v>9620</v>
      </c>
      <c r="N8" s="231">
        <f>SUM(O8:Q8)</f>
        <v>600000</v>
      </c>
      <c r="O8" s="232">
        <v>600000</v>
      </c>
      <c r="P8" s="232">
        <v>0</v>
      </c>
      <c r="Q8" s="233">
        <v>0</v>
      </c>
      <c r="R8" s="234">
        <f>SUM(S8:U8)</f>
        <v>600000</v>
      </c>
      <c r="S8" s="229">
        <v>600000</v>
      </c>
      <c r="T8" s="229">
        <v>0</v>
      </c>
      <c r="U8" s="230">
        <v>0</v>
      </c>
      <c r="V8" s="235">
        <v>900</v>
      </c>
      <c r="W8" s="236">
        <v>90095</v>
      </c>
      <c r="X8" s="237">
        <v>4300</v>
      </c>
      <c r="Y8" s="20"/>
      <c r="Z8" s="20"/>
      <c r="AA8" s="20"/>
    </row>
    <row r="9" spans="1:92" s="253" customFormat="1" ht="55.5" customHeight="1" thickBot="1">
      <c r="A9" s="238" t="s">
        <v>352</v>
      </c>
      <c r="B9" s="600" t="s">
        <v>394</v>
      </c>
      <c r="C9" s="239" t="s">
        <v>420</v>
      </c>
      <c r="D9" s="601" t="s">
        <v>421</v>
      </c>
      <c r="E9" s="240" t="s">
        <v>422</v>
      </c>
      <c r="F9" s="603" t="s">
        <v>284</v>
      </c>
      <c r="G9" s="198">
        <f t="shared" si="0"/>
        <v>8739913</v>
      </c>
      <c r="H9" s="241">
        <f t="shared" si="1"/>
        <v>9187517</v>
      </c>
      <c r="I9" s="242">
        <f>SUM(J9:L9)</f>
        <v>8739913</v>
      </c>
      <c r="J9" s="243">
        <v>6453583</v>
      </c>
      <c r="K9" s="243">
        <v>2286330</v>
      </c>
      <c r="L9" s="243">
        <v>0</v>
      </c>
      <c r="M9" s="244">
        <v>447604</v>
      </c>
      <c r="N9" s="245">
        <f>SUM(O9:Q9)</f>
        <v>0</v>
      </c>
      <c r="O9" s="246">
        <v>0</v>
      </c>
      <c r="P9" s="246">
        <v>0</v>
      </c>
      <c r="Q9" s="247">
        <v>0</v>
      </c>
      <c r="R9" s="248">
        <f>SUM(S9:U9)</f>
        <v>0</v>
      </c>
      <c r="S9" s="243">
        <v>0</v>
      </c>
      <c r="T9" s="243">
        <v>0</v>
      </c>
      <c r="U9" s="244">
        <v>0</v>
      </c>
      <c r="V9" s="249">
        <v>900</v>
      </c>
      <c r="W9" s="250">
        <v>90001</v>
      </c>
      <c r="X9" s="251" t="s">
        <v>423</v>
      </c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</row>
    <row r="10" spans="1:92" s="253" customFormat="1" ht="45" customHeight="1" thickBot="1">
      <c r="A10" s="254"/>
      <c r="B10" s="600"/>
      <c r="C10" s="255" t="s">
        <v>424</v>
      </c>
      <c r="D10" s="602"/>
      <c r="E10" s="256" t="s">
        <v>425</v>
      </c>
      <c r="F10" s="604"/>
      <c r="G10" s="257">
        <f t="shared" si="0"/>
        <v>5314260</v>
      </c>
      <c r="H10" s="199">
        <f t="shared" si="1"/>
        <v>0</v>
      </c>
      <c r="I10" s="258">
        <f t="shared" si="2"/>
        <v>0</v>
      </c>
      <c r="J10" s="259">
        <v>0</v>
      </c>
      <c r="K10" s="259">
        <v>0</v>
      </c>
      <c r="L10" s="259">
        <v>0</v>
      </c>
      <c r="M10" s="260">
        <v>0</v>
      </c>
      <c r="N10" s="203">
        <f aca="true" t="shared" si="3" ref="N10:N17">SUM(O10:Q10)</f>
        <v>2950365</v>
      </c>
      <c r="O10" s="261">
        <v>1180146</v>
      </c>
      <c r="P10" s="261">
        <v>1770219</v>
      </c>
      <c r="Q10" s="262">
        <v>0</v>
      </c>
      <c r="R10" s="206">
        <f>SUM(S10:U10)</f>
        <v>2363895</v>
      </c>
      <c r="S10" s="259">
        <v>945678</v>
      </c>
      <c r="T10" s="259">
        <v>1418217</v>
      </c>
      <c r="U10" s="260">
        <v>0</v>
      </c>
      <c r="V10" s="263">
        <v>900</v>
      </c>
      <c r="W10" s="264">
        <v>90001</v>
      </c>
      <c r="X10" s="265">
        <v>6218</v>
      </c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</row>
    <row r="11" spans="1:92" s="96" customFormat="1" ht="52.5" customHeight="1" thickBot="1">
      <c r="A11" s="179">
        <v>2</v>
      </c>
      <c r="B11" s="600"/>
      <c r="C11" s="255" t="s">
        <v>426</v>
      </c>
      <c r="D11" s="602"/>
      <c r="E11" s="266" t="s">
        <v>427</v>
      </c>
      <c r="F11" s="267" t="s">
        <v>284</v>
      </c>
      <c r="G11" s="257">
        <f t="shared" si="0"/>
        <v>11562690</v>
      </c>
      <c r="H11" s="199">
        <f t="shared" si="1"/>
        <v>0</v>
      </c>
      <c r="I11" s="258">
        <f>SUM(J11:L11)</f>
        <v>0</v>
      </c>
      <c r="J11" s="259">
        <v>0</v>
      </c>
      <c r="K11" s="259">
        <v>0</v>
      </c>
      <c r="L11" s="259">
        <v>0</v>
      </c>
      <c r="M11" s="260">
        <v>0</v>
      </c>
      <c r="N11" s="203">
        <f>SUM(O11:Q11)</f>
        <v>8907560</v>
      </c>
      <c r="O11" s="261">
        <v>3563024</v>
      </c>
      <c r="P11" s="261">
        <v>5344536</v>
      </c>
      <c r="Q11" s="262">
        <v>0</v>
      </c>
      <c r="R11" s="206">
        <f>SUM(S11:U11)</f>
        <v>2655130</v>
      </c>
      <c r="S11" s="259">
        <v>1062052</v>
      </c>
      <c r="T11" s="259">
        <v>1593078</v>
      </c>
      <c r="U11" s="260">
        <v>0</v>
      </c>
      <c r="V11" s="207">
        <v>600</v>
      </c>
      <c r="W11" s="208">
        <v>60016</v>
      </c>
      <c r="X11" s="209">
        <v>6210</v>
      </c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</row>
    <row r="12" spans="1:92" s="96" customFormat="1" ht="39.75" customHeight="1" thickBot="1">
      <c r="A12" s="179"/>
      <c r="B12" s="600"/>
      <c r="C12" s="268" t="s">
        <v>428</v>
      </c>
      <c r="D12" s="269" t="s">
        <v>429</v>
      </c>
      <c r="E12" s="269" t="s">
        <v>430</v>
      </c>
      <c r="F12" s="270" t="s">
        <v>284</v>
      </c>
      <c r="G12" s="271">
        <f t="shared" si="0"/>
        <v>150000</v>
      </c>
      <c r="H12" s="213">
        <f t="shared" si="1"/>
        <v>150000</v>
      </c>
      <c r="I12" s="272">
        <f t="shared" si="2"/>
        <v>150000</v>
      </c>
      <c r="J12" s="273">
        <v>0</v>
      </c>
      <c r="K12" s="273">
        <v>0</v>
      </c>
      <c r="L12" s="273">
        <v>150000</v>
      </c>
      <c r="M12" s="274">
        <v>0</v>
      </c>
      <c r="N12" s="203">
        <f>SUM(O12:Q12)</f>
        <v>0</v>
      </c>
      <c r="O12" s="275">
        <v>0</v>
      </c>
      <c r="P12" s="275">
        <v>0</v>
      </c>
      <c r="Q12" s="276">
        <v>0</v>
      </c>
      <c r="R12" s="206">
        <f>SUM(S12:U12)</f>
        <v>0</v>
      </c>
      <c r="S12" s="273">
        <v>0</v>
      </c>
      <c r="T12" s="273">
        <v>0</v>
      </c>
      <c r="U12" s="277">
        <v>0</v>
      </c>
      <c r="V12" s="221"/>
      <c r="W12" s="222"/>
      <c r="X12" s="22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</row>
    <row r="13" spans="1:27" ht="36" customHeight="1" thickBot="1">
      <c r="A13" s="179">
        <v>3</v>
      </c>
      <c r="B13" s="224" t="s">
        <v>431</v>
      </c>
      <c r="C13" s="225" t="s">
        <v>432</v>
      </c>
      <c r="D13" s="596" t="s">
        <v>433</v>
      </c>
      <c r="E13" s="597"/>
      <c r="F13" s="226" t="s">
        <v>515</v>
      </c>
      <c r="G13" s="212">
        <f t="shared" si="0"/>
        <v>1850000</v>
      </c>
      <c r="H13" s="227">
        <f t="shared" si="1"/>
        <v>52405</v>
      </c>
      <c r="I13" s="228">
        <f t="shared" si="2"/>
        <v>50000</v>
      </c>
      <c r="J13" s="229">
        <v>50000</v>
      </c>
      <c r="K13" s="229"/>
      <c r="L13" s="229">
        <v>0</v>
      </c>
      <c r="M13" s="230">
        <v>2405</v>
      </c>
      <c r="N13" s="231">
        <f t="shared" si="3"/>
        <v>900000</v>
      </c>
      <c r="O13" s="232">
        <v>0</v>
      </c>
      <c r="P13" s="232">
        <v>900000</v>
      </c>
      <c r="Q13" s="233">
        <v>0</v>
      </c>
      <c r="R13" s="234">
        <f aca="true" t="shared" si="4" ref="R13:R19">SUM(S13:U13)</f>
        <v>900000</v>
      </c>
      <c r="S13" s="229">
        <v>0</v>
      </c>
      <c r="T13" s="229">
        <v>900000</v>
      </c>
      <c r="U13" s="230">
        <v>0</v>
      </c>
      <c r="V13" s="235">
        <v>700</v>
      </c>
      <c r="W13" s="236">
        <v>70005</v>
      </c>
      <c r="X13" s="237">
        <v>6010</v>
      </c>
      <c r="Y13" s="20"/>
      <c r="Z13" s="20"/>
      <c r="AA13" s="20"/>
    </row>
    <row r="14" spans="1:27" ht="35.25" customHeight="1">
      <c r="A14" s="194">
        <v>7</v>
      </c>
      <c r="B14" s="577" t="s">
        <v>434</v>
      </c>
      <c r="C14" s="239" t="s">
        <v>435</v>
      </c>
      <c r="D14" s="598" t="s">
        <v>436</v>
      </c>
      <c r="E14" s="599"/>
      <c r="F14" s="278" t="s">
        <v>284</v>
      </c>
      <c r="G14" s="198">
        <f t="shared" si="0"/>
        <v>5900000</v>
      </c>
      <c r="H14" s="241">
        <f t="shared" si="1"/>
        <v>600000</v>
      </c>
      <c r="I14" s="242">
        <f>SUM(J14:L14)</f>
        <v>600000</v>
      </c>
      <c r="J14" s="279">
        <v>0</v>
      </c>
      <c r="K14" s="279">
        <v>0</v>
      </c>
      <c r="L14" s="279">
        <v>600000</v>
      </c>
      <c r="M14" s="280">
        <v>0</v>
      </c>
      <c r="N14" s="245">
        <f>SUM(O14:Q14)</f>
        <v>2700000</v>
      </c>
      <c r="O14" s="281">
        <v>0</v>
      </c>
      <c r="P14" s="281">
        <v>0</v>
      </c>
      <c r="Q14" s="282">
        <v>2700000</v>
      </c>
      <c r="R14" s="248">
        <f t="shared" si="4"/>
        <v>2600000</v>
      </c>
      <c r="S14" s="279">
        <v>0</v>
      </c>
      <c r="T14" s="279">
        <v>0</v>
      </c>
      <c r="U14" s="280">
        <v>2600000</v>
      </c>
      <c r="V14" s="191"/>
      <c r="W14" s="192"/>
      <c r="X14" s="193"/>
      <c r="Y14" s="20"/>
      <c r="Z14" s="20"/>
      <c r="AA14" s="20"/>
    </row>
    <row r="15" spans="1:92" s="170" customFormat="1" ht="48.75" customHeight="1" hidden="1">
      <c r="A15" s="283">
        <v>14</v>
      </c>
      <c r="B15" s="578"/>
      <c r="C15" s="284"/>
      <c r="D15" s="595" t="s">
        <v>437</v>
      </c>
      <c r="E15" s="285" t="s">
        <v>438</v>
      </c>
      <c r="F15" s="590" t="s">
        <v>284</v>
      </c>
      <c r="G15" s="591">
        <f>H15+H16+H17</f>
        <v>0</v>
      </c>
      <c r="H15" s="288">
        <f>I15</f>
        <v>0</v>
      </c>
      <c r="I15" s="289">
        <f t="shared" si="2"/>
        <v>0</v>
      </c>
      <c r="J15" s="204">
        <v>0</v>
      </c>
      <c r="K15" s="204">
        <v>0</v>
      </c>
      <c r="L15" s="204">
        <v>0</v>
      </c>
      <c r="M15" s="205"/>
      <c r="N15" s="288">
        <f>SUM(O15:Q15)</f>
        <v>0</v>
      </c>
      <c r="O15" s="204">
        <v>0</v>
      </c>
      <c r="P15" s="204">
        <v>0</v>
      </c>
      <c r="Q15" s="205">
        <v>0</v>
      </c>
      <c r="R15" s="290">
        <f t="shared" si="4"/>
        <v>0</v>
      </c>
      <c r="S15" s="201">
        <v>0</v>
      </c>
      <c r="T15" s="201">
        <v>0</v>
      </c>
      <c r="U15" s="202">
        <v>0</v>
      </c>
      <c r="V15" s="263"/>
      <c r="W15" s="264"/>
      <c r="X15" s="265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</row>
    <row r="16" spans="1:92" s="170" customFormat="1" ht="59.25" customHeight="1" hidden="1">
      <c r="A16" s="291"/>
      <c r="B16" s="578"/>
      <c r="C16" s="255"/>
      <c r="D16" s="595"/>
      <c r="E16" s="292" t="s">
        <v>439</v>
      </c>
      <c r="F16" s="590"/>
      <c r="G16" s="591"/>
      <c r="H16" s="288">
        <f>I16</f>
        <v>0</v>
      </c>
      <c r="I16" s="289">
        <f t="shared" si="2"/>
        <v>0</v>
      </c>
      <c r="J16" s="204">
        <v>0</v>
      </c>
      <c r="K16" s="204">
        <v>0</v>
      </c>
      <c r="L16" s="204">
        <v>0</v>
      </c>
      <c r="M16" s="205"/>
      <c r="N16" s="288">
        <f t="shared" si="3"/>
        <v>0</v>
      </c>
      <c r="O16" s="204">
        <v>0</v>
      </c>
      <c r="P16" s="204">
        <v>0</v>
      </c>
      <c r="Q16" s="205">
        <v>0</v>
      </c>
      <c r="R16" s="290">
        <f t="shared" si="4"/>
        <v>0</v>
      </c>
      <c r="S16" s="201">
        <v>0</v>
      </c>
      <c r="T16" s="201">
        <v>0</v>
      </c>
      <c r="U16" s="202">
        <v>0</v>
      </c>
      <c r="V16" s="263"/>
      <c r="W16" s="264"/>
      <c r="X16" s="265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92" s="170" customFormat="1" ht="54.75" customHeight="1" hidden="1">
      <c r="A17" s="293"/>
      <c r="B17" s="578"/>
      <c r="C17" s="255"/>
      <c r="D17" s="595"/>
      <c r="E17" s="292" t="s">
        <v>440</v>
      </c>
      <c r="F17" s="590"/>
      <c r="G17" s="591"/>
      <c r="H17" s="288">
        <f>I17</f>
        <v>0</v>
      </c>
      <c r="I17" s="289">
        <f t="shared" si="2"/>
        <v>0</v>
      </c>
      <c r="J17" s="294">
        <v>0</v>
      </c>
      <c r="K17" s="294">
        <v>0</v>
      </c>
      <c r="L17" s="294">
        <v>0</v>
      </c>
      <c r="M17" s="295"/>
      <c r="N17" s="288">
        <f t="shared" si="3"/>
        <v>0</v>
      </c>
      <c r="O17" s="204">
        <v>0</v>
      </c>
      <c r="P17" s="204">
        <v>0</v>
      </c>
      <c r="Q17" s="205">
        <v>0</v>
      </c>
      <c r="R17" s="290">
        <f t="shared" si="4"/>
        <v>0</v>
      </c>
      <c r="S17" s="201">
        <v>0</v>
      </c>
      <c r="T17" s="201">
        <v>0</v>
      </c>
      <c r="U17" s="202">
        <v>0</v>
      </c>
      <c r="V17" s="263"/>
      <c r="W17" s="264"/>
      <c r="X17" s="265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</row>
    <row r="18" spans="1:27" ht="39" customHeight="1" hidden="1">
      <c r="A18" s="296">
        <v>15</v>
      </c>
      <c r="B18" s="578"/>
      <c r="C18" s="255"/>
      <c r="D18" s="595" t="s">
        <v>441</v>
      </c>
      <c r="E18" s="595"/>
      <c r="F18" s="297" t="s">
        <v>284</v>
      </c>
      <c r="G18" s="287">
        <f>I18+N18+R18</f>
        <v>0</v>
      </c>
      <c r="H18" s="288">
        <f>I18</f>
        <v>0</v>
      </c>
      <c r="I18" s="289">
        <f t="shared" si="2"/>
        <v>0</v>
      </c>
      <c r="J18" s="204">
        <v>0</v>
      </c>
      <c r="K18" s="204">
        <v>0</v>
      </c>
      <c r="L18" s="204">
        <v>0</v>
      </c>
      <c r="M18" s="205"/>
      <c r="N18" s="288">
        <f>SUM(O18:Q18)</f>
        <v>0</v>
      </c>
      <c r="O18" s="204">
        <v>0</v>
      </c>
      <c r="P18" s="204">
        <v>0</v>
      </c>
      <c r="Q18" s="205">
        <v>0</v>
      </c>
      <c r="R18" s="290">
        <f t="shared" si="4"/>
        <v>0</v>
      </c>
      <c r="S18" s="201">
        <v>0</v>
      </c>
      <c r="T18" s="201">
        <v>0</v>
      </c>
      <c r="U18" s="202">
        <v>0</v>
      </c>
      <c r="V18" s="207"/>
      <c r="W18" s="208"/>
      <c r="X18" s="209"/>
      <c r="Y18" s="20"/>
      <c r="Z18" s="20"/>
      <c r="AA18" s="20"/>
    </row>
    <row r="19" spans="1:27" ht="190.5" customHeight="1">
      <c r="A19" s="298">
        <v>18</v>
      </c>
      <c r="B19" s="578"/>
      <c r="C19" s="284" t="s">
        <v>442</v>
      </c>
      <c r="D19" s="299" t="s">
        <v>443</v>
      </c>
      <c r="E19" s="196" t="s">
        <v>444</v>
      </c>
      <c r="F19" s="297" t="s">
        <v>284</v>
      </c>
      <c r="G19" s="287">
        <f>I19+N19+R19</f>
        <v>200000</v>
      </c>
      <c r="H19" s="199">
        <f aca="true" t="shared" si="5" ref="H19:H33">I19+M19</f>
        <v>200000</v>
      </c>
      <c r="I19" s="200">
        <f>SUM(J19:L19)</f>
        <v>200000</v>
      </c>
      <c r="J19" s="201">
        <v>0</v>
      </c>
      <c r="K19" s="201">
        <v>0</v>
      </c>
      <c r="L19" s="201">
        <v>200000</v>
      </c>
      <c r="M19" s="202">
        <v>0</v>
      </c>
      <c r="N19" s="288">
        <f>SUM(O19:Q19)</f>
        <v>0</v>
      </c>
      <c r="O19" s="204">
        <v>0</v>
      </c>
      <c r="P19" s="204">
        <v>0</v>
      </c>
      <c r="Q19" s="205">
        <v>0</v>
      </c>
      <c r="R19" s="290">
        <f t="shared" si="4"/>
        <v>0</v>
      </c>
      <c r="S19" s="201">
        <v>0</v>
      </c>
      <c r="T19" s="201">
        <v>0</v>
      </c>
      <c r="U19" s="202">
        <v>0</v>
      </c>
      <c r="V19" s="207"/>
      <c r="W19" s="208"/>
      <c r="X19" s="209"/>
      <c r="Y19" s="20"/>
      <c r="Z19" s="20"/>
      <c r="AA19" s="20"/>
    </row>
    <row r="20" spans="1:92" s="22" customFormat="1" ht="52.5" customHeight="1">
      <c r="A20" s="291"/>
      <c r="B20" s="578"/>
      <c r="C20" s="255" t="s">
        <v>445</v>
      </c>
      <c r="D20" s="581" t="s">
        <v>446</v>
      </c>
      <c r="E20" s="196" t="s">
        <v>447</v>
      </c>
      <c r="F20" s="286" t="str">
        <f>F19</f>
        <v>ZIK</v>
      </c>
      <c r="G20" s="287">
        <f>I20+N20+R20</f>
        <v>441000</v>
      </c>
      <c r="H20" s="199">
        <f t="shared" si="5"/>
        <v>441000</v>
      </c>
      <c r="I20" s="200">
        <f t="shared" si="2"/>
        <v>441000</v>
      </c>
      <c r="J20" s="201">
        <v>0</v>
      </c>
      <c r="K20" s="201">
        <v>0</v>
      </c>
      <c r="L20" s="201">
        <v>441000</v>
      </c>
      <c r="M20" s="202">
        <v>0</v>
      </c>
      <c r="N20" s="288">
        <v>0</v>
      </c>
      <c r="O20" s="204">
        <v>0</v>
      </c>
      <c r="P20" s="204">
        <v>0</v>
      </c>
      <c r="Q20" s="205">
        <v>0</v>
      </c>
      <c r="R20" s="290">
        <f>S20+T20+U20</f>
        <v>0</v>
      </c>
      <c r="S20" s="201">
        <v>0</v>
      </c>
      <c r="T20" s="201">
        <v>0</v>
      </c>
      <c r="U20" s="202">
        <v>0</v>
      </c>
      <c r="V20" s="207"/>
      <c r="W20" s="208"/>
      <c r="X20" s="20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24" s="20" customFormat="1" ht="90" customHeight="1">
      <c r="A21" s="300"/>
      <c r="B21" s="578"/>
      <c r="C21" s="284" t="s">
        <v>448</v>
      </c>
      <c r="D21" s="583"/>
      <c r="E21" s="196" t="s">
        <v>449</v>
      </c>
      <c r="F21" s="286" t="s">
        <v>284</v>
      </c>
      <c r="G21" s="287">
        <f>I21+N21+R21</f>
        <v>1500000</v>
      </c>
      <c r="H21" s="199">
        <f t="shared" si="5"/>
        <v>100000</v>
      </c>
      <c r="I21" s="200">
        <f t="shared" si="2"/>
        <v>100000</v>
      </c>
      <c r="J21" s="201">
        <v>0</v>
      </c>
      <c r="K21" s="201">
        <v>0</v>
      </c>
      <c r="L21" s="201">
        <v>100000</v>
      </c>
      <c r="M21" s="202">
        <v>0</v>
      </c>
      <c r="N21" s="288">
        <f>O21+P21+Q21</f>
        <v>1400000</v>
      </c>
      <c r="O21" s="204">
        <v>1400000</v>
      </c>
      <c r="P21" s="204">
        <v>0</v>
      </c>
      <c r="Q21" s="205">
        <v>0</v>
      </c>
      <c r="R21" s="290">
        <f>S21+T21+U21</f>
        <v>0</v>
      </c>
      <c r="S21" s="201">
        <v>0</v>
      </c>
      <c r="T21" s="201">
        <v>0</v>
      </c>
      <c r="U21" s="202">
        <v>0</v>
      </c>
      <c r="V21" s="207"/>
      <c r="W21" s="208"/>
      <c r="X21" s="209"/>
    </row>
    <row r="22" spans="1:24" s="20" customFormat="1" ht="159.75" customHeight="1">
      <c r="A22" s="293"/>
      <c r="B22" s="578"/>
      <c r="C22" s="255" t="s">
        <v>450</v>
      </c>
      <c r="D22" s="434" t="s">
        <v>516</v>
      </c>
      <c r="E22" s="285" t="s">
        <v>438</v>
      </c>
      <c r="F22" s="286" t="s">
        <v>284</v>
      </c>
      <c r="G22" s="287">
        <f>I22+N22+R22</f>
        <v>100000</v>
      </c>
      <c r="H22" s="199">
        <f t="shared" si="5"/>
        <v>100000</v>
      </c>
      <c r="I22" s="200">
        <f>SUM(J22:L22)</f>
        <v>100000</v>
      </c>
      <c r="J22" s="201">
        <v>0</v>
      </c>
      <c r="K22" s="201">
        <v>0</v>
      </c>
      <c r="L22" s="201">
        <v>100000</v>
      </c>
      <c r="M22" s="202">
        <v>0</v>
      </c>
      <c r="N22" s="288">
        <f>O22+P22+Q22</f>
        <v>0</v>
      </c>
      <c r="O22" s="204">
        <v>0</v>
      </c>
      <c r="P22" s="204">
        <v>0</v>
      </c>
      <c r="Q22" s="205">
        <v>0</v>
      </c>
      <c r="R22" s="290">
        <f>S22+T22+U22</f>
        <v>0</v>
      </c>
      <c r="S22" s="201">
        <v>0</v>
      </c>
      <c r="T22" s="201">
        <v>0</v>
      </c>
      <c r="U22" s="202">
        <v>0</v>
      </c>
      <c r="V22" s="207"/>
      <c r="W22" s="208"/>
      <c r="X22" s="209"/>
    </row>
    <row r="23" spans="1:27" ht="27" customHeight="1">
      <c r="A23" s="298">
        <v>21</v>
      </c>
      <c r="B23" s="578"/>
      <c r="C23" s="255" t="s">
        <v>452</v>
      </c>
      <c r="D23" s="580" t="s">
        <v>451</v>
      </c>
      <c r="E23" s="580"/>
      <c r="F23" s="297" t="s">
        <v>284</v>
      </c>
      <c r="G23" s="287">
        <f aca="true" t="shared" si="6" ref="G23:G28">I23+N23+R23</f>
        <v>100000</v>
      </c>
      <c r="H23" s="199">
        <f t="shared" si="5"/>
        <v>0</v>
      </c>
      <c r="I23" s="200">
        <f>SUM(J23:L23)</f>
        <v>0</v>
      </c>
      <c r="J23" s="201">
        <v>0</v>
      </c>
      <c r="K23" s="201">
        <v>0</v>
      </c>
      <c r="L23" s="201">
        <v>0</v>
      </c>
      <c r="M23" s="202">
        <v>0</v>
      </c>
      <c r="N23" s="288">
        <f>SUM(O23:Q23)</f>
        <v>0</v>
      </c>
      <c r="O23" s="204">
        <v>0</v>
      </c>
      <c r="P23" s="204">
        <v>0</v>
      </c>
      <c r="Q23" s="205">
        <v>0</v>
      </c>
      <c r="R23" s="290">
        <f>SUM(S23:U23)</f>
        <v>100000</v>
      </c>
      <c r="S23" s="201">
        <v>0</v>
      </c>
      <c r="T23" s="201">
        <v>0</v>
      </c>
      <c r="U23" s="202">
        <v>100000</v>
      </c>
      <c r="V23" s="207"/>
      <c r="W23" s="208"/>
      <c r="X23" s="209"/>
      <c r="Y23" s="20"/>
      <c r="Z23" s="20"/>
      <c r="AA23" s="20"/>
    </row>
    <row r="24" spans="1:27" ht="33.75" customHeight="1">
      <c r="A24" s="301">
        <v>22</v>
      </c>
      <c r="B24" s="578"/>
      <c r="C24" s="255" t="s">
        <v>455</v>
      </c>
      <c r="D24" s="581" t="s">
        <v>453</v>
      </c>
      <c r="E24" s="196" t="s">
        <v>454</v>
      </c>
      <c r="F24" s="584" t="s">
        <v>284</v>
      </c>
      <c r="G24" s="287">
        <f t="shared" si="6"/>
        <v>85000</v>
      </c>
      <c r="H24" s="199">
        <f t="shared" si="5"/>
        <v>89089</v>
      </c>
      <c r="I24" s="200">
        <f>SUM(J24:L24)</f>
        <v>85000</v>
      </c>
      <c r="J24" s="201">
        <v>85000</v>
      </c>
      <c r="K24" s="201">
        <v>0</v>
      </c>
      <c r="L24" s="201">
        <v>0</v>
      </c>
      <c r="M24" s="202">
        <v>4089</v>
      </c>
      <c r="N24" s="288">
        <v>0</v>
      </c>
      <c r="O24" s="204">
        <v>0</v>
      </c>
      <c r="P24" s="204">
        <v>0</v>
      </c>
      <c r="Q24" s="205">
        <v>0</v>
      </c>
      <c r="R24" s="290">
        <v>0</v>
      </c>
      <c r="S24" s="201">
        <v>0</v>
      </c>
      <c r="T24" s="201">
        <v>0</v>
      </c>
      <c r="U24" s="202">
        <v>0</v>
      </c>
      <c r="V24" s="207">
        <v>900</v>
      </c>
      <c r="W24" s="208">
        <v>90015</v>
      </c>
      <c r="X24" s="209">
        <v>6210</v>
      </c>
      <c r="Y24" s="20"/>
      <c r="Z24" s="20"/>
      <c r="AA24" s="20"/>
    </row>
    <row r="25" spans="1:27" ht="24.75" customHeight="1">
      <c r="A25" s="302"/>
      <c r="B25" s="578"/>
      <c r="C25" s="284" t="s">
        <v>457</v>
      </c>
      <c r="D25" s="582"/>
      <c r="E25" s="196" t="s">
        <v>456</v>
      </c>
      <c r="F25" s="585"/>
      <c r="G25" s="287">
        <f t="shared" si="6"/>
        <v>65000</v>
      </c>
      <c r="H25" s="199">
        <f t="shared" si="5"/>
        <v>68123</v>
      </c>
      <c r="I25" s="200">
        <f>SUM(J25:L25)</f>
        <v>65000</v>
      </c>
      <c r="J25" s="201">
        <v>65000</v>
      </c>
      <c r="K25" s="201">
        <v>0</v>
      </c>
      <c r="L25" s="201">
        <v>0</v>
      </c>
      <c r="M25" s="202">
        <v>3123</v>
      </c>
      <c r="N25" s="288">
        <v>0</v>
      </c>
      <c r="O25" s="204">
        <v>0</v>
      </c>
      <c r="P25" s="204">
        <v>0</v>
      </c>
      <c r="Q25" s="205">
        <v>0</v>
      </c>
      <c r="R25" s="290">
        <v>0</v>
      </c>
      <c r="S25" s="201">
        <v>0</v>
      </c>
      <c r="T25" s="201">
        <v>0</v>
      </c>
      <c r="U25" s="202">
        <v>0</v>
      </c>
      <c r="V25" s="207">
        <v>900</v>
      </c>
      <c r="W25" s="208">
        <v>90015</v>
      </c>
      <c r="X25" s="209">
        <v>6210</v>
      </c>
      <c r="Y25" s="20"/>
      <c r="Z25" s="20"/>
      <c r="AA25" s="20"/>
    </row>
    <row r="26" spans="1:27" ht="25.5" customHeight="1">
      <c r="A26" s="302"/>
      <c r="B26" s="578"/>
      <c r="C26" s="255" t="s">
        <v>459</v>
      </c>
      <c r="D26" s="582"/>
      <c r="E26" s="435" t="s">
        <v>458</v>
      </c>
      <c r="F26" s="585"/>
      <c r="G26" s="287">
        <f t="shared" si="6"/>
        <v>100000</v>
      </c>
      <c r="H26" s="199">
        <f t="shared" si="5"/>
        <v>104810</v>
      </c>
      <c r="I26" s="200">
        <f>SUM(J26:L26)</f>
        <v>100000</v>
      </c>
      <c r="J26" s="201">
        <v>100000</v>
      </c>
      <c r="K26" s="201">
        <v>0</v>
      </c>
      <c r="L26" s="201">
        <v>0</v>
      </c>
      <c r="M26" s="202">
        <v>4810</v>
      </c>
      <c r="N26" s="288">
        <v>0</v>
      </c>
      <c r="O26" s="204">
        <v>0</v>
      </c>
      <c r="P26" s="204">
        <v>0</v>
      </c>
      <c r="Q26" s="205">
        <v>0</v>
      </c>
      <c r="R26" s="290">
        <v>0</v>
      </c>
      <c r="S26" s="201">
        <v>0</v>
      </c>
      <c r="T26" s="201">
        <v>0</v>
      </c>
      <c r="U26" s="202">
        <v>0</v>
      </c>
      <c r="V26" s="207">
        <v>900</v>
      </c>
      <c r="W26" s="208">
        <v>90015</v>
      </c>
      <c r="X26" s="209">
        <v>6210</v>
      </c>
      <c r="Y26" s="20"/>
      <c r="Z26" s="20"/>
      <c r="AA26" s="20"/>
    </row>
    <row r="27" spans="1:27" ht="27.75" customHeight="1" thickBot="1">
      <c r="A27" s="303"/>
      <c r="B27" s="578"/>
      <c r="C27" s="268" t="s">
        <v>461</v>
      </c>
      <c r="D27" s="583"/>
      <c r="E27" s="435" t="s">
        <v>460</v>
      </c>
      <c r="F27" s="585"/>
      <c r="G27" s="287">
        <f t="shared" si="6"/>
        <v>180000</v>
      </c>
      <c r="H27" s="199">
        <f t="shared" si="5"/>
        <v>180000</v>
      </c>
      <c r="I27" s="304">
        <f>J27+K27+L27</f>
        <v>180000</v>
      </c>
      <c r="J27" s="201">
        <v>0</v>
      </c>
      <c r="K27" s="201">
        <v>0</v>
      </c>
      <c r="L27" s="201">
        <v>180000</v>
      </c>
      <c r="M27" s="202">
        <v>0</v>
      </c>
      <c r="N27" s="288">
        <v>0</v>
      </c>
      <c r="O27" s="204">
        <v>0</v>
      </c>
      <c r="P27" s="204">
        <v>0</v>
      </c>
      <c r="Q27" s="205">
        <v>0</v>
      </c>
      <c r="R27" s="290">
        <v>0</v>
      </c>
      <c r="S27" s="201">
        <v>0</v>
      </c>
      <c r="T27" s="201">
        <v>0</v>
      </c>
      <c r="U27" s="202">
        <v>0</v>
      </c>
      <c r="V27" s="207"/>
      <c r="W27" s="208"/>
      <c r="X27" s="209"/>
      <c r="Y27" s="20"/>
      <c r="Z27" s="20"/>
      <c r="AA27" s="20"/>
    </row>
    <row r="28" spans="1:27" ht="50.25" customHeight="1" thickBot="1">
      <c r="A28" s="303"/>
      <c r="B28" s="579"/>
      <c r="C28" s="268" t="s">
        <v>517</v>
      </c>
      <c r="D28" s="305" t="s">
        <v>518</v>
      </c>
      <c r="E28" s="436" t="s">
        <v>519</v>
      </c>
      <c r="F28" s="586"/>
      <c r="G28" s="306">
        <f t="shared" si="6"/>
        <v>400000</v>
      </c>
      <c r="H28" s="213">
        <f t="shared" si="5"/>
        <v>400000</v>
      </c>
      <c r="I28" s="307">
        <f>J28+K28+L28</f>
        <v>400000</v>
      </c>
      <c r="J28" s="215">
        <v>0</v>
      </c>
      <c r="K28" s="215">
        <v>0</v>
      </c>
      <c r="L28" s="215">
        <v>400000</v>
      </c>
      <c r="M28" s="216">
        <v>0</v>
      </c>
      <c r="N28" s="308">
        <v>0</v>
      </c>
      <c r="O28" s="218">
        <v>0</v>
      </c>
      <c r="P28" s="218">
        <v>0</v>
      </c>
      <c r="Q28" s="219">
        <v>0</v>
      </c>
      <c r="R28" s="309">
        <v>0</v>
      </c>
      <c r="S28" s="215">
        <v>0</v>
      </c>
      <c r="T28" s="215">
        <v>0</v>
      </c>
      <c r="U28" s="216">
        <v>0</v>
      </c>
      <c r="V28" s="221"/>
      <c r="W28" s="222"/>
      <c r="X28" s="223"/>
      <c r="Y28" s="20"/>
      <c r="Z28" s="20"/>
      <c r="AA28" s="20"/>
    </row>
    <row r="29" spans="1:27" ht="72" customHeight="1">
      <c r="A29" s="296">
        <v>16</v>
      </c>
      <c r="B29" s="587" t="s">
        <v>462</v>
      </c>
      <c r="C29" s="239" t="s">
        <v>463</v>
      </c>
      <c r="D29" s="592" t="s">
        <v>464</v>
      </c>
      <c r="E29" s="592"/>
      <c r="F29" s="310" t="s">
        <v>321</v>
      </c>
      <c r="G29" s="311">
        <f>SUM(,I29,N29,R29)</f>
        <v>1000000</v>
      </c>
      <c r="H29" s="241">
        <f t="shared" si="5"/>
        <v>419240</v>
      </c>
      <c r="I29" s="312">
        <f>SUM(J29:L29)</f>
        <v>400000</v>
      </c>
      <c r="J29" s="279">
        <v>400000</v>
      </c>
      <c r="K29" s="279">
        <v>0</v>
      </c>
      <c r="L29" s="279">
        <v>0</v>
      </c>
      <c r="M29" s="280">
        <v>19240</v>
      </c>
      <c r="N29" s="313">
        <f>SUM(O29:Q29)</f>
        <v>600000</v>
      </c>
      <c r="O29" s="281">
        <v>600000</v>
      </c>
      <c r="P29" s="281">
        <v>0</v>
      </c>
      <c r="Q29" s="282">
        <v>0</v>
      </c>
      <c r="R29" s="314">
        <f>SUM(S29:U29)</f>
        <v>0</v>
      </c>
      <c r="S29" s="279">
        <v>0</v>
      </c>
      <c r="T29" s="279">
        <v>0</v>
      </c>
      <c r="U29" s="280">
        <v>0</v>
      </c>
      <c r="V29" s="191">
        <v>700</v>
      </c>
      <c r="W29" s="192">
        <v>70001</v>
      </c>
      <c r="X29" s="193">
        <v>6210</v>
      </c>
      <c r="Y29" s="20"/>
      <c r="Z29" s="20"/>
      <c r="AA29" s="20"/>
    </row>
    <row r="30" spans="1:27" ht="43.5" customHeight="1">
      <c r="A30" s="298">
        <v>17</v>
      </c>
      <c r="B30" s="588"/>
      <c r="C30" s="255" t="s">
        <v>465</v>
      </c>
      <c r="D30" s="315" t="s">
        <v>466</v>
      </c>
      <c r="E30" s="316" t="s">
        <v>467</v>
      </c>
      <c r="F30" s="297" t="s">
        <v>321</v>
      </c>
      <c r="G30" s="287">
        <f>SUM(,I30,N30,R30,)</f>
        <v>1617000</v>
      </c>
      <c r="H30" s="199">
        <f t="shared" si="5"/>
        <v>937000</v>
      </c>
      <c r="I30" s="200">
        <f>J30+K30+L30</f>
        <v>937000</v>
      </c>
      <c r="J30" s="201">
        <v>937000</v>
      </c>
      <c r="K30" s="201">
        <v>0</v>
      </c>
      <c r="L30" s="201">
        <v>0</v>
      </c>
      <c r="M30" s="202">
        <v>0</v>
      </c>
      <c r="N30" s="288">
        <f>SUM(O30:Q30)</f>
        <v>340000</v>
      </c>
      <c r="O30" s="204">
        <v>0</v>
      </c>
      <c r="P30" s="204">
        <v>0</v>
      </c>
      <c r="Q30" s="205">
        <v>340000</v>
      </c>
      <c r="R30" s="290">
        <f>SUM(S30:U30)</f>
        <v>340000</v>
      </c>
      <c r="S30" s="201">
        <v>0</v>
      </c>
      <c r="T30" s="201">
        <v>0</v>
      </c>
      <c r="U30" s="202">
        <v>340000</v>
      </c>
      <c r="V30" s="207">
        <v>700</v>
      </c>
      <c r="W30" s="208">
        <v>70001</v>
      </c>
      <c r="X30" s="209"/>
      <c r="Y30" s="20"/>
      <c r="Z30" s="20"/>
      <c r="AA30" s="20"/>
    </row>
    <row r="31" spans="1:27" ht="30.75" customHeight="1">
      <c r="A31" s="283">
        <v>19</v>
      </c>
      <c r="B31" s="588"/>
      <c r="C31" s="255" t="s">
        <v>468</v>
      </c>
      <c r="D31" s="562" t="s">
        <v>469</v>
      </c>
      <c r="E31" s="316" t="s">
        <v>470</v>
      </c>
      <c r="F31" s="564" t="s">
        <v>321</v>
      </c>
      <c r="G31" s="287">
        <f>SUM(,I31,N31,R31,)</f>
        <v>1500000</v>
      </c>
      <c r="H31" s="199">
        <f t="shared" si="5"/>
        <v>1722619</v>
      </c>
      <c r="I31" s="200">
        <f>J31</f>
        <v>1500000</v>
      </c>
      <c r="J31" s="201">
        <v>1500000</v>
      </c>
      <c r="K31" s="201">
        <v>0</v>
      </c>
      <c r="L31" s="201">
        <v>0</v>
      </c>
      <c r="M31" s="202">
        <v>222619</v>
      </c>
      <c r="N31" s="288">
        <f>SUM(O31:Q31)</f>
        <v>0</v>
      </c>
      <c r="O31" s="204">
        <v>0</v>
      </c>
      <c r="P31" s="204">
        <v>0</v>
      </c>
      <c r="Q31" s="205">
        <v>0</v>
      </c>
      <c r="R31" s="290">
        <f>SUM(S31:U31)</f>
        <v>0</v>
      </c>
      <c r="S31" s="201">
        <v>0</v>
      </c>
      <c r="T31" s="201">
        <v>0</v>
      </c>
      <c r="U31" s="202">
        <v>0</v>
      </c>
      <c r="V31" s="207">
        <v>700</v>
      </c>
      <c r="W31" s="208">
        <v>70001</v>
      </c>
      <c r="X31" s="209">
        <v>6210</v>
      </c>
      <c r="Y31" s="20"/>
      <c r="Z31" s="20"/>
      <c r="AA31" s="20"/>
    </row>
    <row r="32" spans="1:27" ht="29.25" customHeight="1">
      <c r="A32" s="291"/>
      <c r="B32" s="588"/>
      <c r="C32" s="255" t="s">
        <v>471</v>
      </c>
      <c r="D32" s="563"/>
      <c r="E32" s="316" t="s">
        <v>472</v>
      </c>
      <c r="F32" s="564"/>
      <c r="G32" s="287">
        <f>SUM(,I32,N32,R32,)</f>
        <v>100000</v>
      </c>
      <c r="H32" s="199">
        <f t="shared" si="5"/>
        <v>104810</v>
      </c>
      <c r="I32" s="200">
        <f>J32</f>
        <v>100000</v>
      </c>
      <c r="J32" s="201">
        <v>100000</v>
      </c>
      <c r="K32" s="201">
        <v>0</v>
      </c>
      <c r="L32" s="201">
        <v>0</v>
      </c>
      <c r="M32" s="202">
        <v>4810</v>
      </c>
      <c r="N32" s="288">
        <f>SUM(O32:Q32)</f>
        <v>0</v>
      </c>
      <c r="O32" s="204">
        <v>0</v>
      </c>
      <c r="P32" s="204">
        <v>0</v>
      </c>
      <c r="Q32" s="205">
        <v>0</v>
      </c>
      <c r="R32" s="290">
        <f>SUM(S32:U32)</f>
        <v>0</v>
      </c>
      <c r="S32" s="201">
        <v>0</v>
      </c>
      <c r="T32" s="201">
        <v>0</v>
      </c>
      <c r="U32" s="202">
        <v>0</v>
      </c>
      <c r="V32" s="207">
        <v>700</v>
      </c>
      <c r="W32" s="208">
        <v>70001</v>
      </c>
      <c r="X32" s="209">
        <v>6210</v>
      </c>
      <c r="Y32" s="20"/>
      <c r="Z32" s="20"/>
      <c r="AA32" s="20"/>
    </row>
    <row r="33" spans="1:27" ht="29.25" customHeight="1" thickBot="1">
      <c r="A33" s="291"/>
      <c r="B33" s="589"/>
      <c r="C33" s="268" t="s">
        <v>473</v>
      </c>
      <c r="D33" s="431" t="s">
        <v>520</v>
      </c>
      <c r="E33" s="317" t="s">
        <v>521</v>
      </c>
      <c r="F33" s="565"/>
      <c r="G33" s="306">
        <f>SUM(,I33,N33,R33,)</f>
        <v>58000</v>
      </c>
      <c r="H33" s="213">
        <f t="shared" si="5"/>
        <v>58000</v>
      </c>
      <c r="I33" s="214">
        <f>SUM(J33:L33)</f>
        <v>58000</v>
      </c>
      <c r="J33" s="215">
        <v>0</v>
      </c>
      <c r="K33" s="215">
        <v>0</v>
      </c>
      <c r="L33" s="215">
        <v>58000</v>
      </c>
      <c r="M33" s="216">
        <v>0</v>
      </c>
      <c r="N33" s="288">
        <f>SUM(O33:Q33)</f>
        <v>0</v>
      </c>
      <c r="O33" s="204">
        <v>0</v>
      </c>
      <c r="P33" s="204">
        <v>0</v>
      </c>
      <c r="Q33" s="205">
        <v>0</v>
      </c>
      <c r="R33" s="290">
        <f>SUM(S33:U33)</f>
        <v>0</v>
      </c>
      <c r="S33" s="201">
        <v>0</v>
      </c>
      <c r="T33" s="201">
        <v>0</v>
      </c>
      <c r="U33" s="202">
        <v>0</v>
      </c>
      <c r="V33" s="221"/>
      <c r="W33" s="222"/>
      <c r="X33" s="223"/>
      <c r="Y33" s="20"/>
      <c r="Z33" s="20"/>
      <c r="AA33" s="20"/>
    </row>
    <row r="34" spans="1:92" s="170" customFormat="1" ht="33.75" customHeight="1">
      <c r="A34" s="168" t="s">
        <v>153</v>
      </c>
      <c r="B34" s="566" t="s">
        <v>474</v>
      </c>
      <c r="C34" s="319"/>
      <c r="D34" s="568" t="s">
        <v>396</v>
      </c>
      <c r="E34" s="569"/>
      <c r="F34" s="572" t="s">
        <v>397</v>
      </c>
      <c r="G34" s="560" t="s">
        <v>475</v>
      </c>
      <c r="H34" s="574">
        <v>2007</v>
      </c>
      <c r="I34" s="575"/>
      <c r="J34" s="575"/>
      <c r="K34" s="575"/>
      <c r="L34" s="575"/>
      <c r="M34" s="576"/>
      <c r="N34" s="574">
        <v>2008</v>
      </c>
      <c r="O34" s="575"/>
      <c r="P34" s="575"/>
      <c r="Q34" s="576"/>
      <c r="R34" s="575">
        <v>2009</v>
      </c>
      <c r="S34" s="575"/>
      <c r="T34" s="575"/>
      <c r="U34" s="576"/>
      <c r="V34" s="551" t="s">
        <v>348</v>
      </c>
      <c r="W34" s="553" t="s">
        <v>587</v>
      </c>
      <c r="X34" s="555" t="s">
        <v>399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</row>
    <row r="35" spans="1:92" s="170" customFormat="1" ht="91.5" customHeight="1" thickBot="1">
      <c r="A35" s="171"/>
      <c r="B35" s="567"/>
      <c r="C35" s="320" t="s">
        <v>92</v>
      </c>
      <c r="D35" s="570"/>
      <c r="E35" s="571"/>
      <c r="F35" s="573"/>
      <c r="G35" s="561"/>
      <c r="H35" s="173" t="s">
        <v>567</v>
      </c>
      <c r="I35" s="321" t="s">
        <v>400</v>
      </c>
      <c r="J35" s="322" t="s">
        <v>401</v>
      </c>
      <c r="K35" s="322" t="s">
        <v>402</v>
      </c>
      <c r="L35" s="322" t="s">
        <v>403</v>
      </c>
      <c r="M35" s="176" t="s">
        <v>404</v>
      </c>
      <c r="N35" s="323" t="s">
        <v>405</v>
      </c>
      <c r="O35" s="322" t="s">
        <v>401</v>
      </c>
      <c r="P35" s="322" t="s">
        <v>402</v>
      </c>
      <c r="Q35" s="324" t="s">
        <v>403</v>
      </c>
      <c r="R35" s="325" t="s">
        <v>408</v>
      </c>
      <c r="S35" s="322" t="s">
        <v>401</v>
      </c>
      <c r="T35" s="322" t="s">
        <v>402</v>
      </c>
      <c r="U35" s="324" t="s">
        <v>403</v>
      </c>
      <c r="V35" s="552"/>
      <c r="W35" s="554"/>
      <c r="X35" s="556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24" s="20" customFormat="1" ht="31.5" customHeight="1" thickBot="1">
      <c r="A36" s="300">
        <v>10</v>
      </c>
      <c r="B36" s="501" t="s">
        <v>476</v>
      </c>
      <c r="C36" s="239" t="s">
        <v>477</v>
      </c>
      <c r="D36" s="544" t="s">
        <v>478</v>
      </c>
      <c r="E36" s="326" t="s">
        <v>479</v>
      </c>
      <c r="F36" s="545" t="s">
        <v>321</v>
      </c>
      <c r="G36" s="311">
        <f aca="true" t="shared" si="7" ref="G36:G58">I36+N36+R36</f>
        <v>100000</v>
      </c>
      <c r="H36" s="241">
        <f aca="true" t="shared" si="8" ref="H36:H43">I36+M36</f>
        <v>104810</v>
      </c>
      <c r="I36" s="312">
        <f aca="true" t="shared" si="9" ref="I36:I43">J36</f>
        <v>100000</v>
      </c>
      <c r="J36" s="279">
        <v>100000</v>
      </c>
      <c r="K36" s="279">
        <v>0</v>
      </c>
      <c r="L36" s="279">
        <v>0</v>
      </c>
      <c r="M36" s="280">
        <v>4810</v>
      </c>
      <c r="N36" s="313">
        <f>SUM(O36:Q36)</f>
        <v>0</v>
      </c>
      <c r="O36" s="281">
        <v>0</v>
      </c>
      <c r="P36" s="281">
        <v>0</v>
      </c>
      <c r="Q36" s="282">
        <v>0</v>
      </c>
      <c r="R36" s="314">
        <f>SUM(S36:U36)</f>
        <v>0</v>
      </c>
      <c r="S36" s="279">
        <v>0</v>
      </c>
      <c r="T36" s="279">
        <v>0</v>
      </c>
      <c r="U36" s="280">
        <v>0</v>
      </c>
      <c r="V36" s="191">
        <v>801</v>
      </c>
      <c r="W36" s="192">
        <v>80104</v>
      </c>
      <c r="X36" s="193">
        <v>6210</v>
      </c>
    </row>
    <row r="37" spans="1:24" s="20" customFormat="1" ht="36" customHeight="1" thickBot="1">
      <c r="A37" s="327"/>
      <c r="B37" s="501"/>
      <c r="C37" s="255" t="s">
        <v>480</v>
      </c>
      <c r="D37" s="503"/>
      <c r="E37" s="328" t="s">
        <v>481</v>
      </c>
      <c r="F37" s="546"/>
      <c r="G37" s="287">
        <f t="shared" si="7"/>
        <v>1000000</v>
      </c>
      <c r="H37" s="199">
        <f t="shared" si="8"/>
        <v>0</v>
      </c>
      <c r="I37" s="200">
        <f t="shared" si="9"/>
        <v>0</v>
      </c>
      <c r="J37" s="201">
        <v>0</v>
      </c>
      <c r="K37" s="201">
        <v>0</v>
      </c>
      <c r="L37" s="201">
        <v>0</v>
      </c>
      <c r="M37" s="202">
        <v>0</v>
      </c>
      <c r="N37" s="288">
        <f aca="true" t="shared" si="10" ref="N37:N45">SUM(O37:Q37)</f>
        <v>1000000</v>
      </c>
      <c r="O37" s="204">
        <v>1000000</v>
      </c>
      <c r="P37" s="204">
        <v>0</v>
      </c>
      <c r="Q37" s="205">
        <v>0</v>
      </c>
      <c r="R37" s="290">
        <f aca="true" t="shared" si="11" ref="R37:R45">SUM(S37:U37)</f>
        <v>0</v>
      </c>
      <c r="S37" s="201">
        <v>0</v>
      </c>
      <c r="T37" s="201">
        <v>0</v>
      </c>
      <c r="U37" s="202">
        <v>0</v>
      </c>
      <c r="V37" s="207">
        <v>801</v>
      </c>
      <c r="W37" s="208">
        <v>80104</v>
      </c>
      <c r="X37" s="209">
        <v>6210</v>
      </c>
    </row>
    <row r="38" spans="1:24" s="20" customFormat="1" ht="36" customHeight="1" thickBot="1">
      <c r="A38" s="327"/>
      <c r="B38" s="501"/>
      <c r="C38" s="255" t="s">
        <v>482</v>
      </c>
      <c r="D38" s="503"/>
      <c r="E38" s="328" t="s">
        <v>483</v>
      </c>
      <c r="F38" s="558"/>
      <c r="G38" s="287">
        <f t="shared" si="7"/>
        <v>600000</v>
      </c>
      <c r="H38" s="199">
        <f t="shared" si="8"/>
        <v>628860</v>
      </c>
      <c r="I38" s="200">
        <f t="shared" si="9"/>
        <v>600000</v>
      </c>
      <c r="J38" s="201">
        <v>600000</v>
      </c>
      <c r="K38" s="201">
        <v>0</v>
      </c>
      <c r="L38" s="201">
        <v>0</v>
      </c>
      <c r="M38" s="202">
        <v>28860</v>
      </c>
      <c r="N38" s="288">
        <f t="shared" si="10"/>
        <v>0</v>
      </c>
      <c r="O38" s="204">
        <v>0</v>
      </c>
      <c r="P38" s="204">
        <v>0</v>
      </c>
      <c r="Q38" s="205">
        <v>0</v>
      </c>
      <c r="R38" s="290">
        <f t="shared" si="11"/>
        <v>0</v>
      </c>
      <c r="S38" s="201">
        <v>0</v>
      </c>
      <c r="T38" s="201">
        <v>0</v>
      </c>
      <c r="U38" s="202">
        <v>0</v>
      </c>
      <c r="V38" s="207">
        <v>801</v>
      </c>
      <c r="W38" s="208">
        <v>80104</v>
      </c>
      <c r="X38" s="209">
        <v>6210</v>
      </c>
    </row>
    <row r="39" spans="1:24" s="20" customFormat="1" ht="30.75" customHeight="1" thickBot="1">
      <c r="A39" s="327"/>
      <c r="B39" s="501"/>
      <c r="C39" s="255" t="s">
        <v>484</v>
      </c>
      <c r="D39" s="557"/>
      <c r="E39" s="328" t="s">
        <v>485</v>
      </c>
      <c r="F39" s="286" t="s">
        <v>486</v>
      </c>
      <c r="G39" s="287">
        <f t="shared" si="7"/>
        <v>17500</v>
      </c>
      <c r="H39" s="199">
        <f t="shared" si="8"/>
        <v>18342</v>
      </c>
      <c r="I39" s="200">
        <f t="shared" si="9"/>
        <v>17500</v>
      </c>
      <c r="J39" s="201">
        <v>17500</v>
      </c>
      <c r="K39" s="201"/>
      <c r="L39" s="201"/>
      <c r="M39" s="202">
        <v>842</v>
      </c>
      <c r="N39" s="288">
        <f>SUM(O39:Q39)</f>
        <v>0</v>
      </c>
      <c r="O39" s="204">
        <v>0</v>
      </c>
      <c r="P39" s="204">
        <v>0</v>
      </c>
      <c r="Q39" s="205">
        <v>0</v>
      </c>
      <c r="R39" s="290">
        <f>SUM(S39:U39)</f>
        <v>0</v>
      </c>
      <c r="S39" s="201">
        <v>0</v>
      </c>
      <c r="T39" s="201">
        <v>0</v>
      </c>
      <c r="U39" s="202">
        <v>0</v>
      </c>
      <c r="V39" s="207">
        <v>801</v>
      </c>
      <c r="W39" s="208">
        <v>80104</v>
      </c>
      <c r="X39" s="209">
        <v>6060</v>
      </c>
    </row>
    <row r="40" spans="1:24" s="20" customFormat="1" ht="51.75" customHeight="1" thickBot="1">
      <c r="A40" s="327"/>
      <c r="B40" s="501"/>
      <c r="C40" s="255" t="s">
        <v>487</v>
      </c>
      <c r="D40" s="502" t="s">
        <v>488</v>
      </c>
      <c r="E40" s="299" t="s">
        <v>489</v>
      </c>
      <c r="F40" s="559" t="s">
        <v>321</v>
      </c>
      <c r="G40" s="287">
        <f t="shared" si="7"/>
        <v>200000</v>
      </c>
      <c r="H40" s="199">
        <f t="shared" si="8"/>
        <v>0</v>
      </c>
      <c r="I40" s="200">
        <f t="shared" si="9"/>
        <v>0</v>
      </c>
      <c r="J40" s="201">
        <v>0</v>
      </c>
      <c r="K40" s="201">
        <v>0</v>
      </c>
      <c r="L40" s="201">
        <v>0</v>
      </c>
      <c r="M40" s="202">
        <v>0</v>
      </c>
      <c r="N40" s="288">
        <f t="shared" si="10"/>
        <v>200000</v>
      </c>
      <c r="O40" s="204">
        <v>200000</v>
      </c>
      <c r="P40" s="204">
        <v>0</v>
      </c>
      <c r="Q40" s="205">
        <v>0</v>
      </c>
      <c r="R40" s="290">
        <f t="shared" si="11"/>
        <v>0</v>
      </c>
      <c r="S40" s="201">
        <v>0</v>
      </c>
      <c r="T40" s="201">
        <v>0</v>
      </c>
      <c r="U40" s="202">
        <v>0</v>
      </c>
      <c r="V40" s="207">
        <v>801</v>
      </c>
      <c r="W40" s="208">
        <v>80101</v>
      </c>
      <c r="X40" s="209">
        <v>6210</v>
      </c>
    </row>
    <row r="41" spans="1:24" s="20" customFormat="1" ht="30.75" customHeight="1" thickBot="1">
      <c r="A41" s="327"/>
      <c r="B41" s="501"/>
      <c r="C41" s="255" t="s">
        <v>490</v>
      </c>
      <c r="D41" s="503"/>
      <c r="E41" s="299" t="s">
        <v>522</v>
      </c>
      <c r="F41" s="546"/>
      <c r="G41" s="287">
        <f t="shared" si="7"/>
        <v>100000</v>
      </c>
      <c r="H41" s="199">
        <f t="shared" si="8"/>
        <v>0</v>
      </c>
      <c r="I41" s="200">
        <f t="shared" si="9"/>
        <v>0</v>
      </c>
      <c r="J41" s="201">
        <v>0</v>
      </c>
      <c r="K41" s="201">
        <v>0</v>
      </c>
      <c r="L41" s="201">
        <v>0</v>
      </c>
      <c r="M41" s="202">
        <v>0</v>
      </c>
      <c r="N41" s="288">
        <f t="shared" si="10"/>
        <v>100000</v>
      </c>
      <c r="O41" s="204">
        <v>100000</v>
      </c>
      <c r="P41" s="204">
        <v>0</v>
      </c>
      <c r="Q41" s="205">
        <v>0</v>
      </c>
      <c r="R41" s="290">
        <f t="shared" si="11"/>
        <v>0</v>
      </c>
      <c r="S41" s="201">
        <v>0</v>
      </c>
      <c r="T41" s="201">
        <v>0</v>
      </c>
      <c r="U41" s="202">
        <v>0</v>
      </c>
      <c r="V41" s="207">
        <v>801</v>
      </c>
      <c r="W41" s="208">
        <v>80101</v>
      </c>
      <c r="X41" s="209">
        <v>6210</v>
      </c>
    </row>
    <row r="42" spans="1:24" s="20" customFormat="1" ht="29.25" customHeight="1" thickBot="1">
      <c r="A42" s="327"/>
      <c r="B42" s="501"/>
      <c r="C42" s="255" t="s">
        <v>491</v>
      </c>
      <c r="D42" s="557"/>
      <c r="E42" s="328" t="s">
        <v>492</v>
      </c>
      <c r="F42" s="558"/>
      <c r="G42" s="287">
        <f t="shared" si="7"/>
        <v>1200000</v>
      </c>
      <c r="H42" s="199">
        <f t="shared" si="8"/>
        <v>209620</v>
      </c>
      <c r="I42" s="200">
        <f t="shared" si="9"/>
        <v>200000</v>
      </c>
      <c r="J42" s="201">
        <v>200000</v>
      </c>
      <c r="K42" s="201">
        <v>0</v>
      </c>
      <c r="L42" s="201">
        <v>0</v>
      </c>
      <c r="M42" s="202">
        <v>9620</v>
      </c>
      <c r="N42" s="288">
        <f t="shared" si="10"/>
        <v>1000000</v>
      </c>
      <c r="O42" s="204">
        <v>1000000</v>
      </c>
      <c r="P42" s="204">
        <v>0</v>
      </c>
      <c r="Q42" s="205">
        <v>0</v>
      </c>
      <c r="R42" s="290">
        <f t="shared" si="11"/>
        <v>0</v>
      </c>
      <c r="S42" s="201">
        <v>0</v>
      </c>
      <c r="T42" s="201">
        <v>0</v>
      </c>
      <c r="U42" s="202">
        <v>0</v>
      </c>
      <c r="V42" s="207">
        <v>801</v>
      </c>
      <c r="W42" s="208">
        <v>80101</v>
      </c>
      <c r="X42" s="209">
        <v>6210</v>
      </c>
    </row>
    <row r="43" spans="1:24" s="20" customFormat="1" ht="45.75" customHeight="1" thickBot="1">
      <c r="A43" s="327"/>
      <c r="B43" s="501"/>
      <c r="C43" s="255" t="s">
        <v>493</v>
      </c>
      <c r="D43" s="328" t="s">
        <v>494</v>
      </c>
      <c r="E43" s="328" t="s">
        <v>495</v>
      </c>
      <c r="F43" s="297" t="s">
        <v>321</v>
      </c>
      <c r="G43" s="287">
        <f t="shared" si="7"/>
        <v>2500000</v>
      </c>
      <c r="H43" s="199">
        <f t="shared" si="8"/>
        <v>1048100</v>
      </c>
      <c r="I43" s="200">
        <f t="shared" si="9"/>
        <v>1000000</v>
      </c>
      <c r="J43" s="201">
        <v>1000000</v>
      </c>
      <c r="K43" s="201">
        <v>0</v>
      </c>
      <c r="L43" s="201">
        <v>0</v>
      </c>
      <c r="M43" s="202">
        <v>48100</v>
      </c>
      <c r="N43" s="288">
        <f t="shared" si="10"/>
        <v>1500000</v>
      </c>
      <c r="O43" s="204">
        <v>1500000</v>
      </c>
      <c r="P43" s="204">
        <v>0</v>
      </c>
      <c r="Q43" s="205">
        <v>0</v>
      </c>
      <c r="R43" s="290">
        <f t="shared" si="11"/>
        <v>0</v>
      </c>
      <c r="S43" s="201">
        <v>0</v>
      </c>
      <c r="T43" s="201">
        <v>0</v>
      </c>
      <c r="U43" s="202">
        <v>0</v>
      </c>
      <c r="V43" s="207">
        <v>801</v>
      </c>
      <c r="W43" s="208">
        <v>80110</v>
      </c>
      <c r="X43" s="209">
        <v>6210</v>
      </c>
    </row>
    <row r="44" spans="1:24" s="20" customFormat="1" ht="36" customHeight="1" thickBot="1">
      <c r="A44" s="327"/>
      <c r="B44" s="501"/>
      <c r="C44" s="255" t="s">
        <v>496</v>
      </c>
      <c r="D44" s="549" t="s">
        <v>497</v>
      </c>
      <c r="E44" s="329" t="s">
        <v>498</v>
      </c>
      <c r="F44" s="297" t="s">
        <v>321</v>
      </c>
      <c r="G44" s="287">
        <f t="shared" si="7"/>
        <v>150000</v>
      </c>
      <c r="H44" s="199">
        <f aca="true" t="shared" si="12" ref="H44:H58">J44+M44</f>
        <v>157215</v>
      </c>
      <c r="I44" s="200">
        <f aca="true" t="shared" si="13" ref="I44:I58">SUM(J44:L44)</f>
        <v>150000</v>
      </c>
      <c r="J44" s="201">
        <v>150000</v>
      </c>
      <c r="K44" s="201">
        <v>0</v>
      </c>
      <c r="L44" s="201">
        <v>0</v>
      </c>
      <c r="M44" s="202">
        <v>7215</v>
      </c>
      <c r="N44" s="288">
        <f t="shared" si="10"/>
        <v>0</v>
      </c>
      <c r="O44" s="204">
        <v>0</v>
      </c>
      <c r="P44" s="204">
        <v>0</v>
      </c>
      <c r="Q44" s="205">
        <v>0</v>
      </c>
      <c r="R44" s="290">
        <f t="shared" si="11"/>
        <v>0</v>
      </c>
      <c r="S44" s="201">
        <v>0</v>
      </c>
      <c r="T44" s="201">
        <v>0</v>
      </c>
      <c r="U44" s="202">
        <v>0</v>
      </c>
      <c r="V44" s="207">
        <v>700</v>
      </c>
      <c r="W44" s="208">
        <v>70001</v>
      </c>
      <c r="X44" s="209">
        <v>6210</v>
      </c>
    </row>
    <row r="45" spans="1:24" s="20" customFormat="1" ht="42.75" customHeight="1" thickBot="1">
      <c r="A45" s="327"/>
      <c r="B45" s="501"/>
      <c r="C45" s="268" t="s">
        <v>499</v>
      </c>
      <c r="D45" s="550"/>
      <c r="E45" s="331" t="s">
        <v>500</v>
      </c>
      <c r="F45" s="318" t="s">
        <v>322</v>
      </c>
      <c r="G45" s="306">
        <f t="shared" si="7"/>
        <v>800000</v>
      </c>
      <c r="H45" s="213">
        <f t="shared" si="12"/>
        <v>836075</v>
      </c>
      <c r="I45" s="214">
        <f t="shared" si="13"/>
        <v>800000</v>
      </c>
      <c r="J45" s="215">
        <v>800000</v>
      </c>
      <c r="K45" s="215">
        <v>0</v>
      </c>
      <c r="L45" s="215">
        <v>0</v>
      </c>
      <c r="M45" s="332">
        <v>36075</v>
      </c>
      <c r="N45" s="288">
        <f t="shared" si="10"/>
        <v>0</v>
      </c>
      <c r="O45" s="218">
        <v>0</v>
      </c>
      <c r="P45" s="218">
        <v>0</v>
      </c>
      <c r="Q45" s="219">
        <v>0</v>
      </c>
      <c r="R45" s="290">
        <f t="shared" si="11"/>
        <v>0</v>
      </c>
      <c r="S45" s="215">
        <v>0</v>
      </c>
      <c r="T45" s="215">
        <v>0</v>
      </c>
      <c r="U45" s="216">
        <v>0</v>
      </c>
      <c r="V45" s="221">
        <v>921</v>
      </c>
      <c r="W45" s="222">
        <v>92116</v>
      </c>
      <c r="X45" s="223">
        <v>2480</v>
      </c>
    </row>
    <row r="46" spans="1:27" ht="36.75" customHeight="1" thickBot="1">
      <c r="A46" s="302">
        <v>11</v>
      </c>
      <c r="B46" s="501" t="s">
        <v>501</v>
      </c>
      <c r="C46" s="239" t="s">
        <v>502</v>
      </c>
      <c r="D46" s="544" t="s">
        <v>503</v>
      </c>
      <c r="E46" s="326" t="s">
        <v>320</v>
      </c>
      <c r="F46" s="545" t="s">
        <v>286</v>
      </c>
      <c r="G46" s="333">
        <f t="shared" si="7"/>
        <v>100000</v>
      </c>
      <c r="H46" s="334">
        <f t="shared" si="12"/>
        <v>0</v>
      </c>
      <c r="I46" s="312">
        <f t="shared" si="13"/>
        <v>0</v>
      </c>
      <c r="J46" s="279">
        <v>0</v>
      </c>
      <c r="K46" s="279">
        <v>0</v>
      </c>
      <c r="L46" s="279">
        <v>0</v>
      </c>
      <c r="M46" s="280">
        <v>0</v>
      </c>
      <c r="N46" s="313">
        <f>SUM(O46:Q46)</f>
        <v>100000</v>
      </c>
      <c r="O46" s="281">
        <v>100000</v>
      </c>
      <c r="P46" s="281">
        <v>0</v>
      </c>
      <c r="Q46" s="282">
        <v>0</v>
      </c>
      <c r="R46" s="241">
        <f>SUM(S46:U46)</f>
        <v>0</v>
      </c>
      <c r="S46" s="279">
        <v>0</v>
      </c>
      <c r="T46" s="279">
        <v>0</v>
      </c>
      <c r="U46" s="280">
        <v>0</v>
      </c>
      <c r="V46" s="191">
        <v>926</v>
      </c>
      <c r="W46" s="192">
        <v>92604</v>
      </c>
      <c r="X46" s="193">
        <v>6050</v>
      </c>
      <c r="Y46" s="20"/>
      <c r="Z46" s="20"/>
      <c r="AA46" s="20"/>
    </row>
    <row r="47" spans="1:27" ht="32.25" customHeight="1" thickBot="1">
      <c r="A47" s="303"/>
      <c r="B47" s="501"/>
      <c r="C47" s="255" t="s">
        <v>504</v>
      </c>
      <c r="D47" s="503"/>
      <c r="E47" s="328" t="s">
        <v>505</v>
      </c>
      <c r="F47" s="546"/>
      <c r="G47" s="335">
        <f t="shared" si="7"/>
        <v>20000</v>
      </c>
      <c r="H47" s="336">
        <f t="shared" si="12"/>
        <v>20962</v>
      </c>
      <c r="I47" s="200">
        <f t="shared" si="13"/>
        <v>20000</v>
      </c>
      <c r="J47" s="201">
        <v>20000</v>
      </c>
      <c r="K47" s="201">
        <v>0</v>
      </c>
      <c r="L47" s="201">
        <v>0</v>
      </c>
      <c r="M47" s="202">
        <v>962</v>
      </c>
      <c r="N47" s="288">
        <f aca="true" t="shared" si="14" ref="N47:N54">O47+P47+Q47</f>
        <v>0</v>
      </c>
      <c r="O47" s="204">
        <v>0</v>
      </c>
      <c r="P47" s="204">
        <v>0</v>
      </c>
      <c r="Q47" s="205">
        <v>0</v>
      </c>
      <c r="R47" s="199">
        <f>SUM(S47:U47)</f>
        <v>0</v>
      </c>
      <c r="S47" s="201">
        <v>0</v>
      </c>
      <c r="T47" s="201">
        <v>0</v>
      </c>
      <c r="U47" s="202">
        <v>0</v>
      </c>
      <c r="V47" s="207">
        <v>926</v>
      </c>
      <c r="W47" s="208">
        <v>92604</v>
      </c>
      <c r="X47" s="209">
        <v>6060</v>
      </c>
      <c r="Y47" s="20"/>
      <c r="Z47" s="20"/>
      <c r="AA47" s="20"/>
    </row>
    <row r="48" spans="1:27" ht="34.5" customHeight="1" thickBot="1">
      <c r="A48" s="303"/>
      <c r="B48" s="501"/>
      <c r="C48" s="268" t="s">
        <v>506</v>
      </c>
      <c r="D48" s="497"/>
      <c r="E48" s="330" t="s">
        <v>507</v>
      </c>
      <c r="F48" s="547"/>
      <c r="G48" s="306">
        <f t="shared" si="7"/>
        <v>100000</v>
      </c>
      <c r="H48" s="213">
        <f t="shared" si="12"/>
        <v>0</v>
      </c>
      <c r="I48" s="214">
        <f t="shared" si="13"/>
        <v>0</v>
      </c>
      <c r="J48" s="215">
        <v>0</v>
      </c>
      <c r="K48" s="215">
        <v>0</v>
      </c>
      <c r="L48" s="215">
        <v>0</v>
      </c>
      <c r="M48" s="332">
        <v>0</v>
      </c>
      <c r="N48" s="288">
        <f t="shared" si="14"/>
        <v>100000</v>
      </c>
      <c r="O48" s="218">
        <v>100000</v>
      </c>
      <c r="P48" s="218">
        <v>0</v>
      </c>
      <c r="Q48" s="219">
        <v>0</v>
      </c>
      <c r="R48" s="213">
        <f>SUM(S48:U48)</f>
        <v>0</v>
      </c>
      <c r="S48" s="215">
        <v>0</v>
      </c>
      <c r="T48" s="215">
        <v>0</v>
      </c>
      <c r="U48" s="216">
        <v>0</v>
      </c>
      <c r="V48" s="221">
        <v>926</v>
      </c>
      <c r="W48" s="222">
        <v>92604</v>
      </c>
      <c r="X48" s="223">
        <v>6050</v>
      </c>
      <c r="Y48" s="20"/>
      <c r="Z48" s="20"/>
      <c r="AA48" s="20"/>
    </row>
    <row r="49" spans="1:27" ht="37.5" customHeight="1" thickBot="1">
      <c r="A49" s="303"/>
      <c r="B49" s="501" t="s">
        <v>508</v>
      </c>
      <c r="C49" s="239" t="s">
        <v>509</v>
      </c>
      <c r="D49" s="548" t="s">
        <v>510</v>
      </c>
      <c r="E49" s="326" t="s">
        <v>511</v>
      </c>
      <c r="F49" s="278" t="s">
        <v>285</v>
      </c>
      <c r="G49" s="311">
        <f t="shared" si="7"/>
        <v>250000</v>
      </c>
      <c r="H49" s="241">
        <f t="shared" si="12"/>
        <v>262025</v>
      </c>
      <c r="I49" s="312">
        <f t="shared" si="13"/>
        <v>250000</v>
      </c>
      <c r="J49" s="279">
        <v>250000</v>
      </c>
      <c r="K49" s="279">
        <v>0</v>
      </c>
      <c r="L49" s="279">
        <v>0</v>
      </c>
      <c r="M49" s="280">
        <v>12025</v>
      </c>
      <c r="N49" s="313">
        <f t="shared" si="14"/>
        <v>0</v>
      </c>
      <c r="O49" s="281">
        <v>0</v>
      </c>
      <c r="P49" s="281">
        <v>0</v>
      </c>
      <c r="Q49" s="282">
        <v>0</v>
      </c>
      <c r="R49" s="241">
        <f aca="true" t="shared" si="15" ref="R49:R54">S49+T49+U49</f>
        <v>0</v>
      </c>
      <c r="S49" s="279">
        <v>0</v>
      </c>
      <c r="T49" s="279">
        <v>0</v>
      </c>
      <c r="U49" s="280">
        <v>0</v>
      </c>
      <c r="V49" s="191">
        <v>852</v>
      </c>
      <c r="W49" s="192">
        <v>85219</v>
      </c>
      <c r="X49" s="193">
        <v>6050</v>
      </c>
      <c r="Y49" s="20"/>
      <c r="Z49" s="20"/>
      <c r="AA49" s="20"/>
    </row>
    <row r="50" spans="1:27" ht="36.75" customHeight="1" thickBot="1">
      <c r="A50" s="303"/>
      <c r="B50" s="501"/>
      <c r="C50" s="255" t="s">
        <v>512</v>
      </c>
      <c r="D50" s="549"/>
      <c r="E50" s="328" t="s">
        <v>513</v>
      </c>
      <c r="F50" s="286" t="s">
        <v>285</v>
      </c>
      <c r="G50" s="287">
        <f t="shared" si="7"/>
        <v>19000</v>
      </c>
      <c r="H50" s="199">
        <f t="shared" si="12"/>
        <v>19914</v>
      </c>
      <c r="I50" s="200">
        <f t="shared" si="13"/>
        <v>19000</v>
      </c>
      <c r="J50" s="201">
        <v>19000</v>
      </c>
      <c r="K50" s="201">
        <v>0</v>
      </c>
      <c r="L50" s="201">
        <v>0</v>
      </c>
      <c r="M50" s="202">
        <v>914</v>
      </c>
      <c r="N50" s="288">
        <f t="shared" si="14"/>
        <v>0</v>
      </c>
      <c r="O50" s="204">
        <v>0</v>
      </c>
      <c r="P50" s="204">
        <v>0</v>
      </c>
      <c r="Q50" s="205">
        <v>0</v>
      </c>
      <c r="R50" s="199">
        <f t="shared" si="15"/>
        <v>0</v>
      </c>
      <c r="S50" s="201">
        <v>0</v>
      </c>
      <c r="T50" s="201">
        <v>0</v>
      </c>
      <c r="U50" s="202">
        <v>0</v>
      </c>
      <c r="V50" s="207">
        <v>852</v>
      </c>
      <c r="W50" s="208">
        <v>85219</v>
      </c>
      <c r="X50" s="209">
        <v>6060</v>
      </c>
      <c r="Y50" s="20"/>
      <c r="Z50" s="20"/>
      <c r="AA50" s="20"/>
    </row>
    <row r="51" spans="1:27" ht="35.25" customHeight="1" thickBot="1">
      <c r="A51" s="303"/>
      <c r="B51" s="501"/>
      <c r="C51" s="255" t="s">
        <v>568</v>
      </c>
      <c r="D51" s="549" t="s">
        <v>569</v>
      </c>
      <c r="E51" s="328" t="s">
        <v>570</v>
      </c>
      <c r="F51" s="286" t="s">
        <v>415</v>
      </c>
      <c r="G51" s="287">
        <f t="shared" si="7"/>
        <v>150000</v>
      </c>
      <c r="H51" s="199">
        <f t="shared" si="12"/>
        <v>157215</v>
      </c>
      <c r="I51" s="200">
        <f t="shared" si="13"/>
        <v>150000</v>
      </c>
      <c r="J51" s="201">
        <v>150000</v>
      </c>
      <c r="K51" s="201">
        <v>0</v>
      </c>
      <c r="L51" s="201">
        <v>0</v>
      </c>
      <c r="M51" s="202">
        <v>7215</v>
      </c>
      <c r="N51" s="288">
        <f t="shared" si="14"/>
        <v>0</v>
      </c>
      <c r="O51" s="204">
        <v>0</v>
      </c>
      <c r="P51" s="204">
        <v>0</v>
      </c>
      <c r="Q51" s="205">
        <v>0</v>
      </c>
      <c r="R51" s="199">
        <f t="shared" si="15"/>
        <v>0</v>
      </c>
      <c r="S51" s="201">
        <v>0</v>
      </c>
      <c r="T51" s="201">
        <v>0</v>
      </c>
      <c r="U51" s="202">
        <v>0</v>
      </c>
      <c r="V51" s="207">
        <v>754</v>
      </c>
      <c r="W51" s="208">
        <v>75495</v>
      </c>
      <c r="X51" s="209">
        <v>6060</v>
      </c>
      <c r="Y51" s="20"/>
      <c r="Z51" s="20"/>
      <c r="AA51" s="20"/>
    </row>
    <row r="52" spans="1:27" ht="37.5" customHeight="1" thickBot="1">
      <c r="A52" s="303"/>
      <c r="B52" s="501"/>
      <c r="C52" s="255" t="s">
        <v>571</v>
      </c>
      <c r="D52" s="549"/>
      <c r="E52" s="328" t="s">
        <v>572</v>
      </c>
      <c r="F52" s="286" t="s">
        <v>415</v>
      </c>
      <c r="G52" s="287">
        <f t="shared" si="7"/>
        <v>105000</v>
      </c>
      <c r="H52" s="199">
        <f t="shared" si="12"/>
        <v>110051</v>
      </c>
      <c r="I52" s="200">
        <f t="shared" si="13"/>
        <v>105000</v>
      </c>
      <c r="J52" s="201">
        <v>105000</v>
      </c>
      <c r="K52" s="201">
        <v>0</v>
      </c>
      <c r="L52" s="201">
        <v>0</v>
      </c>
      <c r="M52" s="202">
        <v>5051</v>
      </c>
      <c r="N52" s="288">
        <f t="shared" si="14"/>
        <v>0</v>
      </c>
      <c r="O52" s="204">
        <v>0</v>
      </c>
      <c r="P52" s="204">
        <v>0</v>
      </c>
      <c r="Q52" s="205">
        <v>0</v>
      </c>
      <c r="R52" s="199">
        <f t="shared" si="15"/>
        <v>0</v>
      </c>
      <c r="S52" s="201">
        <v>0</v>
      </c>
      <c r="T52" s="201">
        <v>0</v>
      </c>
      <c r="U52" s="202">
        <v>0</v>
      </c>
      <c r="V52" s="207">
        <v>750</v>
      </c>
      <c r="W52" s="208">
        <v>75023</v>
      </c>
      <c r="X52" s="209">
        <v>6060</v>
      </c>
      <c r="Y52" s="20"/>
      <c r="Z52" s="20"/>
      <c r="AA52" s="20"/>
    </row>
    <row r="53" spans="1:27" ht="35.25" customHeight="1" thickBot="1">
      <c r="A53" s="303"/>
      <c r="B53" s="501"/>
      <c r="C53" s="255" t="s">
        <v>573</v>
      </c>
      <c r="D53" s="549" t="s">
        <v>574</v>
      </c>
      <c r="E53" s="328" t="s">
        <v>389</v>
      </c>
      <c r="F53" s="286" t="s">
        <v>415</v>
      </c>
      <c r="G53" s="287">
        <f t="shared" si="7"/>
        <v>150000</v>
      </c>
      <c r="H53" s="199">
        <f t="shared" si="12"/>
        <v>157215</v>
      </c>
      <c r="I53" s="200">
        <f t="shared" si="13"/>
        <v>150000</v>
      </c>
      <c r="J53" s="201">
        <v>150000</v>
      </c>
      <c r="K53" s="201">
        <v>0</v>
      </c>
      <c r="L53" s="201">
        <v>0</v>
      </c>
      <c r="M53" s="202">
        <v>7215</v>
      </c>
      <c r="N53" s="288">
        <f t="shared" si="14"/>
        <v>0</v>
      </c>
      <c r="O53" s="204">
        <v>0</v>
      </c>
      <c r="P53" s="204">
        <v>0</v>
      </c>
      <c r="Q53" s="205">
        <v>0</v>
      </c>
      <c r="R53" s="199">
        <f t="shared" si="15"/>
        <v>0</v>
      </c>
      <c r="S53" s="201">
        <v>0</v>
      </c>
      <c r="T53" s="201">
        <v>0</v>
      </c>
      <c r="U53" s="202">
        <v>0</v>
      </c>
      <c r="V53" s="207">
        <v>750</v>
      </c>
      <c r="W53" s="208">
        <v>75023</v>
      </c>
      <c r="X53" s="209">
        <v>6060</v>
      </c>
      <c r="Y53" s="20"/>
      <c r="Z53" s="20"/>
      <c r="AA53" s="20"/>
    </row>
    <row r="54" spans="1:27" ht="33.75" customHeight="1" thickBot="1">
      <c r="A54" s="303"/>
      <c r="B54" s="501"/>
      <c r="C54" s="268" t="s">
        <v>575</v>
      </c>
      <c r="D54" s="550"/>
      <c r="E54" s="330" t="s">
        <v>390</v>
      </c>
      <c r="F54" s="337" t="s">
        <v>415</v>
      </c>
      <c r="G54" s="306">
        <f t="shared" si="7"/>
        <v>100000</v>
      </c>
      <c r="H54" s="213">
        <f t="shared" si="12"/>
        <v>104810</v>
      </c>
      <c r="I54" s="214">
        <f t="shared" si="13"/>
        <v>100000</v>
      </c>
      <c r="J54" s="215">
        <v>100000</v>
      </c>
      <c r="K54" s="215">
        <v>0</v>
      </c>
      <c r="L54" s="215">
        <v>0</v>
      </c>
      <c r="M54" s="332">
        <v>4810</v>
      </c>
      <c r="N54" s="288">
        <f t="shared" si="14"/>
        <v>0</v>
      </c>
      <c r="O54" s="218">
        <v>0</v>
      </c>
      <c r="P54" s="218">
        <v>0</v>
      </c>
      <c r="Q54" s="219">
        <v>0</v>
      </c>
      <c r="R54" s="213">
        <f t="shared" si="15"/>
        <v>0</v>
      </c>
      <c r="S54" s="215">
        <v>0</v>
      </c>
      <c r="T54" s="215">
        <v>0</v>
      </c>
      <c r="U54" s="216">
        <v>0</v>
      </c>
      <c r="V54" s="221">
        <v>750</v>
      </c>
      <c r="W54" s="222">
        <v>75095</v>
      </c>
      <c r="X54" s="223">
        <v>6060</v>
      </c>
      <c r="Y54" s="20"/>
      <c r="Z54" s="20"/>
      <c r="AA54" s="20"/>
    </row>
    <row r="55" spans="1:27" ht="141" customHeight="1" thickBot="1">
      <c r="A55" s="298">
        <v>12</v>
      </c>
      <c r="B55" s="501" t="s">
        <v>393</v>
      </c>
      <c r="C55" s="239" t="s">
        <v>576</v>
      </c>
      <c r="D55" s="326" t="s">
        <v>523</v>
      </c>
      <c r="E55" s="338" t="s">
        <v>577</v>
      </c>
      <c r="F55" s="310" t="s">
        <v>284</v>
      </c>
      <c r="G55" s="311">
        <f t="shared" si="7"/>
        <v>700000</v>
      </c>
      <c r="H55" s="241">
        <f t="shared" si="12"/>
        <v>209620</v>
      </c>
      <c r="I55" s="312">
        <f>SUM(J55:L55)</f>
        <v>200000</v>
      </c>
      <c r="J55" s="279">
        <v>200000</v>
      </c>
      <c r="K55" s="279">
        <v>0</v>
      </c>
      <c r="L55" s="279">
        <v>0</v>
      </c>
      <c r="M55" s="280">
        <v>9620</v>
      </c>
      <c r="N55" s="313">
        <f>SUM(O55:Q55)</f>
        <v>200000</v>
      </c>
      <c r="O55" s="281">
        <v>60000</v>
      </c>
      <c r="P55" s="281">
        <v>140000</v>
      </c>
      <c r="Q55" s="282">
        <v>0</v>
      </c>
      <c r="R55" s="314">
        <f>SUM(S55:U55)</f>
        <v>300000</v>
      </c>
      <c r="S55" s="279">
        <v>100000</v>
      </c>
      <c r="T55" s="279">
        <v>200000</v>
      </c>
      <c r="U55" s="280">
        <v>0</v>
      </c>
      <c r="V55" s="191">
        <v>900</v>
      </c>
      <c r="W55" s="192">
        <v>90004</v>
      </c>
      <c r="X55" s="193">
        <v>6210</v>
      </c>
      <c r="Y55" s="20"/>
      <c r="Z55" s="20"/>
      <c r="AA55" s="20"/>
    </row>
    <row r="56" spans="1:27" ht="45" customHeight="1" thickBot="1">
      <c r="A56" s="339"/>
      <c r="B56" s="501"/>
      <c r="C56" s="255" t="s">
        <v>578</v>
      </c>
      <c r="D56" s="502" t="s">
        <v>367</v>
      </c>
      <c r="E56" s="329" t="s">
        <v>579</v>
      </c>
      <c r="F56" s="340" t="s">
        <v>284</v>
      </c>
      <c r="G56" s="287">
        <f t="shared" si="7"/>
        <v>90000</v>
      </c>
      <c r="H56" s="199">
        <f t="shared" si="12"/>
        <v>94329</v>
      </c>
      <c r="I56" s="200">
        <f t="shared" si="13"/>
        <v>90000</v>
      </c>
      <c r="J56" s="201">
        <v>90000</v>
      </c>
      <c r="K56" s="201">
        <v>0</v>
      </c>
      <c r="L56" s="201">
        <v>0</v>
      </c>
      <c r="M56" s="202">
        <v>4329</v>
      </c>
      <c r="N56" s="203">
        <f>SUM(O56:Q56)</f>
        <v>0</v>
      </c>
      <c r="O56" s="204">
        <v>0</v>
      </c>
      <c r="P56" s="204">
        <v>0</v>
      </c>
      <c r="Q56" s="205">
        <v>0</v>
      </c>
      <c r="R56" s="206">
        <f>SUM(S56:U56)</f>
        <v>0</v>
      </c>
      <c r="S56" s="201">
        <v>0</v>
      </c>
      <c r="T56" s="201">
        <v>0</v>
      </c>
      <c r="U56" s="202">
        <v>0</v>
      </c>
      <c r="V56" s="207">
        <v>900</v>
      </c>
      <c r="W56" s="208">
        <v>90004</v>
      </c>
      <c r="X56" s="209">
        <v>6210</v>
      </c>
      <c r="Y56" s="20"/>
      <c r="Z56" s="20"/>
      <c r="AA56" s="20"/>
    </row>
    <row r="57" spans="1:27" ht="45" customHeight="1" thickBot="1">
      <c r="A57" s="339"/>
      <c r="B57" s="501"/>
      <c r="C57" s="341" t="s">
        <v>580</v>
      </c>
      <c r="D57" s="503"/>
      <c r="E57" s="342" t="s">
        <v>581</v>
      </c>
      <c r="F57" s="343" t="s">
        <v>321</v>
      </c>
      <c r="G57" s="287">
        <f t="shared" si="7"/>
        <v>60000</v>
      </c>
      <c r="H57" s="199">
        <f t="shared" si="12"/>
        <v>62886</v>
      </c>
      <c r="I57" s="200">
        <f>SUM(J57:L57)</f>
        <v>60000</v>
      </c>
      <c r="J57" s="201">
        <v>60000</v>
      </c>
      <c r="K57" s="201">
        <v>0</v>
      </c>
      <c r="L57" s="201">
        <v>0</v>
      </c>
      <c r="M57" s="202">
        <v>2886</v>
      </c>
      <c r="N57" s="203">
        <f>SUM(O57:Q57)</f>
        <v>0</v>
      </c>
      <c r="O57" s="204">
        <v>0</v>
      </c>
      <c r="P57" s="204">
        <v>0</v>
      </c>
      <c r="Q57" s="205">
        <v>0</v>
      </c>
      <c r="R57" s="206">
        <f>SUM(S57:U57)</f>
        <v>0</v>
      </c>
      <c r="S57" s="201">
        <v>0</v>
      </c>
      <c r="T57" s="201">
        <v>0</v>
      </c>
      <c r="U57" s="202">
        <v>0</v>
      </c>
      <c r="V57" s="344">
        <v>700</v>
      </c>
      <c r="W57" s="345">
        <v>70001</v>
      </c>
      <c r="X57" s="346">
        <v>6210</v>
      </c>
      <c r="Y57" s="20"/>
      <c r="Z57" s="20"/>
      <c r="AA57" s="20"/>
    </row>
    <row r="58" spans="1:27" ht="45.75" customHeight="1" thickBot="1">
      <c r="A58" s="339"/>
      <c r="B58" s="501"/>
      <c r="C58" s="268" t="s">
        <v>582</v>
      </c>
      <c r="D58" s="497"/>
      <c r="E58" s="331" t="s">
        <v>583</v>
      </c>
      <c r="F58" s="337" t="s">
        <v>321</v>
      </c>
      <c r="G58" s="306">
        <f t="shared" si="7"/>
        <v>700000</v>
      </c>
      <c r="H58" s="213">
        <f t="shared" si="12"/>
        <v>0</v>
      </c>
      <c r="I58" s="214">
        <f t="shared" si="13"/>
        <v>0</v>
      </c>
      <c r="J58" s="215">
        <v>0</v>
      </c>
      <c r="K58" s="215">
        <v>0</v>
      </c>
      <c r="L58" s="215">
        <v>0</v>
      </c>
      <c r="M58" s="216">
        <v>0</v>
      </c>
      <c r="N58" s="217">
        <f>SUM(O58:Q58)</f>
        <v>700000</v>
      </c>
      <c r="O58" s="218">
        <v>700000</v>
      </c>
      <c r="P58" s="218">
        <v>0</v>
      </c>
      <c r="Q58" s="219">
        <v>0</v>
      </c>
      <c r="R58" s="220">
        <f>SUM(S58:U58)</f>
        <v>0</v>
      </c>
      <c r="S58" s="215">
        <v>0</v>
      </c>
      <c r="T58" s="215">
        <v>0</v>
      </c>
      <c r="U58" s="216">
        <v>0</v>
      </c>
      <c r="V58" s="221">
        <v>700</v>
      </c>
      <c r="W58" s="222">
        <v>70001</v>
      </c>
      <c r="X58" s="223">
        <v>6210</v>
      </c>
      <c r="Y58" s="20"/>
      <c r="Z58" s="20"/>
      <c r="AA58" s="20"/>
    </row>
    <row r="59" spans="1:92" s="359" customFormat="1" ht="94.5" customHeight="1" thickBot="1">
      <c r="A59" s="347" t="s">
        <v>68</v>
      </c>
      <c r="B59" s="498" t="s">
        <v>68</v>
      </c>
      <c r="C59" s="499"/>
      <c r="D59" s="499"/>
      <c r="E59" s="499"/>
      <c r="F59" s="496"/>
      <c r="G59" s="348">
        <f>H59+N59+R59</f>
        <v>66140952</v>
      </c>
      <c r="H59" s="349">
        <f aca="true" t="shared" si="16" ref="H59:M59">H5+H6+H7+H8+H9+H10+H11+H12+H13+H14+H15+H16+H17+H18+H19+H20+H21+H22+H23+H24+H25+H26+H27+H28+H29+H30+H31+H32+H33+H36+H37+H38+H39+H40+H41+H42+H43+H44+H45+H46+H47+H48+H49+H50+H51+H52+H53+H54+H55+H56+H57+H58</f>
        <v>20584002</v>
      </c>
      <c r="I59" s="350">
        <f t="shared" si="16"/>
        <v>19617413</v>
      </c>
      <c r="J59" s="350">
        <f t="shared" si="16"/>
        <v>15102083</v>
      </c>
      <c r="K59" s="350">
        <f t="shared" si="16"/>
        <v>2286330</v>
      </c>
      <c r="L59" s="350">
        <f t="shared" si="16"/>
        <v>2229000</v>
      </c>
      <c r="M59" s="350">
        <f t="shared" si="16"/>
        <v>966589</v>
      </c>
      <c r="N59" s="351">
        <f>N5+N6+N7+N8+N9+N10+N11+N12+N13+N14+N15+N16+N17+N18+N19+N20+N21+N22+N23+N24+N25+N26+N27+N28+N29+N30+N31+N32+N33+N36+N37+N38+N39+N40+N41+N42+N43+N44+N45+N46+N47+N48+N49+N50+N51+N52+N53+N54+N55+N56+N58</f>
        <v>29397925</v>
      </c>
      <c r="O59" s="352">
        <f aca="true" t="shared" si="17" ref="O59:U59">O5+O6+O7+O8+O9+O10+O11+O12+O13+O14+O15+O16+O17+O18+O19+O20+O21+O23+O24+O25+O26+O27+O28+O29+O30+O31+O32+O33+O36+O37+O38+O39+O40+O41+O42+O43+O44+O45+O46+O47+O48+O49+O50+O51+O52+O53+O54+O55+O56+O58</f>
        <v>14203170</v>
      </c>
      <c r="P59" s="352">
        <f t="shared" si="17"/>
        <v>12154755</v>
      </c>
      <c r="Q59" s="353">
        <f t="shared" si="17"/>
        <v>3040000</v>
      </c>
      <c r="R59" s="354">
        <f t="shared" si="17"/>
        <v>16159025</v>
      </c>
      <c r="S59" s="355">
        <f t="shared" si="17"/>
        <v>5007730</v>
      </c>
      <c r="T59" s="355">
        <f t="shared" si="17"/>
        <v>8111295</v>
      </c>
      <c r="U59" s="356">
        <f t="shared" si="17"/>
        <v>3040000</v>
      </c>
      <c r="V59" s="164"/>
      <c r="W59" s="164"/>
      <c r="X59" s="357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  <c r="AX59" s="358"/>
      <c r="AY59" s="358"/>
      <c r="AZ59" s="358"/>
      <c r="BA59" s="358"/>
      <c r="BB59" s="358"/>
      <c r="BC59" s="358"/>
      <c r="BD59" s="358"/>
      <c r="BE59" s="358"/>
      <c r="BF59" s="358"/>
      <c r="BG59" s="358"/>
      <c r="BH59" s="358"/>
      <c r="BI59" s="358"/>
      <c r="BJ59" s="358"/>
      <c r="BK59" s="358"/>
      <c r="BL59" s="358"/>
      <c r="BM59" s="358"/>
      <c r="BN59" s="358"/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358"/>
      <c r="CG59" s="358"/>
      <c r="CH59" s="358"/>
      <c r="CI59" s="358"/>
      <c r="CJ59" s="358"/>
      <c r="CK59" s="358"/>
      <c r="CL59" s="358"/>
      <c r="CM59" s="358"/>
      <c r="CN59" s="358"/>
    </row>
    <row r="60" spans="1:21" ht="21.75" customHeight="1" thickTop="1">
      <c r="A60" s="360"/>
      <c r="B60" s="360"/>
      <c r="C60" s="360"/>
      <c r="D60" s="360"/>
      <c r="E60" s="360"/>
      <c r="F60" s="360"/>
      <c r="G60" s="361"/>
      <c r="I60" s="437"/>
      <c r="J60" s="362"/>
      <c r="K60" s="362" t="s">
        <v>284</v>
      </c>
      <c r="L60" s="362">
        <f>L12+L14+L19+L20+L21+L27+L28+L22</f>
        <v>2171000</v>
      </c>
      <c r="M60" s="362"/>
      <c r="N60" s="160"/>
      <c r="P60" s="160"/>
      <c r="Q60" s="160"/>
      <c r="R60" s="160"/>
      <c r="T60" s="160"/>
      <c r="U60" s="160"/>
    </row>
    <row r="61" spans="1:21" ht="21.75" customHeight="1">
      <c r="A61" s="360"/>
      <c r="B61" s="363"/>
      <c r="C61" s="363"/>
      <c r="D61" s="360"/>
      <c r="E61" s="360"/>
      <c r="F61" s="360"/>
      <c r="G61" s="364"/>
      <c r="H61" s="457"/>
      <c r="I61" s="365">
        <f>J59+M59+L61</f>
        <v>16126672</v>
      </c>
      <c r="J61" s="362"/>
      <c r="K61" s="362" t="s">
        <v>321</v>
      </c>
      <c r="L61" s="362">
        <f>L30+L33</f>
        <v>58000</v>
      </c>
      <c r="M61" s="362"/>
      <c r="N61" s="160"/>
      <c r="P61" s="160"/>
      <c r="Q61" s="160"/>
      <c r="R61" s="160"/>
      <c r="T61" s="160"/>
      <c r="U61" s="160"/>
    </row>
    <row r="62" spans="1:21" ht="20.25">
      <c r="A62" s="366"/>
      <c r="B62" s="366"/>
      <c r="C62" s="366"/>
      <c r="D62" s="366"/>
      <c r="E62" s="366"/>
      <c r="F62" s="366"/>
      <c r="G62" s="367"/>
      <c r="H62" s="368"/>
      <c r="I62" s="369"/>
      <c r="J62" s="368"/>
      <c r="K62" s="368"/>
      <c r="L62" s="368"/>
      <c r="M62" s="368"/>
      <c r="N62" s="368"/>
      <c r="O62" s="369"/>
      <c r="P62" s="368"/>
      <c r="Q62" s="368"/>
      <c r="R62" s="368"/>
      <c r="S62" s="369"/>
      <c r="T62" s="368"/>
      <c r="U62" s="368"/>
    </row>
    <row r="63" spans="1:21" ht="20.25">
      <c r="A63" s="366"/>
      <c r="B63" s="366"/>
      <c r="C63" s="366"/>
      <c r="D63" s="366"/>
      <c r="E63" s="366"/>
      <c r="F63" s="366"/>
      <c r="G63" s="367"/>
      <c r="H63" s="368"/>
      <c r="I63" s="369"/>
      <c r="J63" s="368"/>
      <c r="K63" s="368"/>
      <c r="L63" s="368"/>
      <c r="M63" s="368"/>
      <c r="N63" s="368"/>
      <c r="O63" s="369"/>
      <c r="P63" s="368"/>
      <c r="Q63" s="368"/>
      <c r="R63" s="368"/>
      <c r="S63" s="369"/>
      <c r="T63" s="368"/>
      <c r="U63" s="368"/>
    </row>
    <row r="64" spans="1:21" ht="20.25">
      <c r="A64" s="360"/>
      <c r="B64" s="360"/>
      <c r="C64" s="360"/>
      <c r="D64" s="360"/>
      <c r="E64" s="360"/>
      <c r="F64" s="360"/>
      <c r="G64" s="361"/>
      <c r="J64" s="160"/>
      <c r="K64" s="160"/>
      <c r="L64" s="160"/>
      <c r="M64" s="160"/>
      <c r="N64" s="160"/>
      <c r="P64" s="160"/>
      <c r="Q64" s="160"/>
      <c r="R64" s="160"/>
      <c r="T64" s="160"/>
      <c r="U64" s="160"/>
    </row>
  </sheetData>
  <mergeCells count="61">
    <mergeCell ref="G1:P1"/>
    <mergeCell ref="V1:W1"/>
    <mergeCell ref="W3:W4"/>
    <mergeCell ref="X3:X4"/>
    <mergeCell ref="H3:M3"/>
    <mergeCell ref="N3:Q3"/>
    <mergeCell ref="B3:B4"/>
    <mergeCell ref="D3:E4"/>
    <mergeCell ref="F3:F4"/>
    <mergeCell ref="G3:G4"/>
    <mergeCell ref="B9:B12"/>
    <mergeCell ref="D9:D11"/>
    <mergeCell ref="F9:F10"/>
    <mergeCell ref="B5:B7"/>
    <mergeCell ref="D5:E5"/>
    <mergeCell ref="D6:E6"/>
    <mergeCell ref="D7:E7"/>
    <mergeCell ref="D29:E29"/>
    <mergeCell ref="R3:U3"/>
    <mergeCell ref="V3:V4"/>
    <mergeCell ref="D8:E8"/>
    <mergeCell ref="D18:E18"/>
    <mergeCell ref="D20:D21"/>
    <mergeCell ref="D13:E13"/>
    <mergeCell ref="D14:E14"/>
    <mergeCell ref="D15:D17"/>
    <mergeCell ref="H34:M34"/>
    <mergeCell ref="N34:Q34"/>
    <mergeCell ref="R34:U34"/>
    <mergeCell ref="B14:B28"/>
    <mergeCell ref="D23:E23"/>
    <mergeCell ref="D24:D27"/>
    <mergeCell ref="F24:F28"/>
    <mergeCell ref="B29:B33"/>
    <mergeCell ref="F15:F17"/>
    <mergeCell ref="G15:G17"/>
    <mergeCell ref="D31:D32"/>
    <mergeCell ref="F31:F33"/>
    <mergeCell ref="B34:B35"/>
    <mergeCell ref="D34:E35"/>
    <mergeCell ref="F34:F35"/>
    <mergeCell ref="V34:V35"/>
    <mergeCell ref="W34:W35"/>
    <mergeCell ref="X34:X35"/>
    <mergeCell ref="B36:B45"/>
    <mergeCell ref="D36:D39"/>
    <mergeCell ref="F36:F38"/>
    <mergeCell ref="D40:D42"/>
    <mergeCell ref="F40:F42"/>
    <mergeCell ref="D44:D45"/>
    <mergeCell ref="G34:G35"/>
    <mergeCell ref="B55:B58"/>
    <mergeCell ref="D56:D58"/>
    <mergeCell ref="B59:F59"/>
    <mergeCell ref="B46:B48"/>
    <mergeCell ref="D46:D48"/>
    <mergeCell ref="F46:F48"/>
    <mergeCell ref="B49:B54"/>
    <mergeCell ref="D49:D50"/>
    <mergeCell ref="D51:D52"/>
    <mergeCell ref="D53:D54"/>
  </mergeCells>
  <printOptions/>
  <pageMargins left="0.5905511811023623" right="0.5905511811023623" top="0.3" bottom="0.6" header="0.27" footer="0.5118110236220472"/>
  <pageSetup horizontalDpi="600" verticalDpi="600" orientation="landscape" paperSize="9" scale="35" r:id="rId2"/>
  <rowBreaks count="1" manualBreakCount="1">
    <brk id="3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8">
      <selection activeCell="A3" sqref="A3"/>
    </sheetView>
  </sheetViews>
  <sheetFormatPr defaultColWidth="9.00390625" defaultRowHeight="12.75"/>
  <cols>
    <col min="1" max="1" width="3.625" style="438" customWidth="1"/>
    <col min="2" max="2" width="22.125" style="438" customWidth="1"/>
    <col min="3" max="3" width="13.00390625" style="438" customWidth="1"/>
    <col min="4" max="4" width="10.625" style="438" customWidth="1"/>
    <col min="5" max="5" width="12.00390625" style="438" customWidth="1"/>
    <col min="6" max="6" width="9.125" style="438" customWidth="1"/>
    <col min="7" max="7" width="8.625" style="438" customWidth="1"/>
    <col min="8" max="8" width="9.625" style="438" customWidth="1"/>
    <col min="9" max="9" width="8.75390625" style="438" customWidth="1"/>
    <col min="10" max="11" width="7.75390625" style="438" customWidth="1"/>
    <col min="12" max="12" width="9.75390625" style="438" customWidth="1"/>
    <col min="13" max="13" width="11.75390625" style="438" customWidth="1"/>
    <col min="14" max="14" width="12.375" style="438" customWidth="1"/>
    <col min="15" max="15" width="8.25390625" style="438" customWidth="1"/>
    <col min="16" max="16" width="8.125" style="438" customWidth="1"/>
    <col min="17" max="17" width="8.75390625" style="438" customWidth="1"/>
    <col min="18" max="16384" width="10.25390625" style="438" customWidth="1"/>
  </cols>
  <sheetData>
    <row r="1" spans="15:17" ht="17.25" customHeight="1">
      <c r="O1" s="639" t="s">
        <v>308</v>
      </c>
      <c r="P1" s="639"/>
      <c r="Q1" s="639"/>
    </row>
    <row r="2" spans="1:17" ht="12.75">
      <c r="A2" s="640" t="s">
        <v>309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</row>
    <row r="4" spans="1:17" ht="11.25">
      <c r="A4" s="638" t="s">
        <v>92</v>
      </c>
      <c r="B4" s="638" t="s">
        <v>524</v>
      </c>
      <c r="C4" s="637" t="s">
        <v>525</v>
      </c>
      <c r="D4" s="637" t="s">
        <v>526</v>
      </c>
      <c r="E4" s="637" t="s">
        <v>527</v>
      </c>
      <c r="F4" s="638" t="s">
        <v>277</v>
      </c>
      <c r="G4" s="638"/>
      <c r="H4" s="638" t="s">
        <v>528</v>
      </c>
      <c r="I4" s="638"/>
      <c r="J4" s="638"/>
      <c r="K4" s="638"/>
      <c r="L4" s="638"/>
      <c r="M4" s="638"/>
      <c r="N4" s="638"/>
      <c r="O4" s="638"/>
      <c r="P4" s="638"/>
      <c r="Q4" s="638"/>
    </row>
    <row r="5" spans="1:17" ht="11.25">
      <c r="A5" s="638"/>
      <c r="B5" s="638"/>
      <c r="C5" s="637"/>
      <c r="D5" s="637"/>
      <c r="E5" s="637"/>
      <c r="F5" s="641" t="s">
        <v>529</v>
      </c>
      <c r="G5" s="637" t="s">
        <v>530</v>
      </c>
      <c r="H5" s="638" t="s">
        <v>531</v>
      </c>
      <c r="I5" s="638"/>
      <c r="J5" s="638"/>
      <c r="K5" s="638"/>
      <c r="L5" s="638"/>
      <c r="M5" s="638"/>
      <c r="N5" s="638"/>
      <c r="O5" s="638"/>
      <c r="P5" s="638"/>
      <c r="Q5" s="638"/>
    </row>
    <row r="6" spans="1:17" ht="11.25">
      <c r="A6" s="638"/>
      <c r="B6" s="638"/>
      <c r="C6" s="637"/>
      <c r="D6" s="637"/>
      <c r="E6" s="637"/>
      <c r="F6" s="642"/>
      <c r="G6" s="637"/>
      <c r="H6" s="637" t="s">
        <v>532</v>
      </c>
      <c r="I6" s="638" t="s">
        <v>275</v>
      </c>
      <c r="J6" s="638"/>
      <c r="K6" s="638"/>
      <c r="L6" s="638"/>
      <c r="M6" s="638"/>
      <c r="N6" s="638"/>
      <c r="O6" s="638"/>
      <c r="P6" s="638"/>
      <c r="Q6" s="638"/>
    </row>
    <row r="7" spans="1:17" ht="14.25" customHeight="1">
      <c r="A7" s="638"/>
      <c r="B7" s="638"/>
      <c r="C7" s="637"/>
      <c r="D7" s="637"/>
      <c r="E7" s="637"/>
      <c r="F7" s="642"/>
      <c r="G7" s="637"/>
      <c r="H7" s="637"/>
      <c r="I7" s="638" t="s">
        <v>533</v>
      </c>
      <c r="J7" s="638"/>
      <c r="K7" s="638"/>
      <c r="L7" s="638"/>
      <c r="M7" s="638" t="s">
        <v>534</v>
      </c>
      <c r="N7" s="638"/>
      <c r="O7" s="638"/>
      <c r="P7" s="638"/>
      <c r="Q7" s="638"/>
    </row>
    <row r="8" spans="1:17" ht="12.75" customHeight="1">
      <c r="A8" s="638"/>
      <c r="B8" s="638"/>
      <c r="C8" s="637"/>
      <c r="D8" s="637"/>
      <c r="E8" s="637"/>
      <c r="F8" s="642"/>
      <c r="G8" s="637"/>
      <c r="H8" s="637"/>
      <c r="I8" s="637" t="s">
        <v>535</v>
      </c>
      <c r="J8" s="638" t="s">
        <v>536</v>
      </c>
      <c r="K8" s="638"/>
      <c r="L8" s="638"/>
      <c r="M8" s="637" t="s">
        <v>537</v>
      </c>
      <c r="N8" s="637" t="s">
        <v>536</v>
      </c>
      <c r="O8" s="637"/>
      <c r="P8" s="637"/>
      <c r="Q8" s="637"/>
    </row>
    <row r="9" spans="1:17" ht="48" customHeight="1">
      <c r="A9" s="638"/>
      <c r="B9" s="638"/>
      <c r="C9" s="637"/>
      <c r="D9" s="637"/>
      <c r="E9" s="637"/>
      <c r="F9" s="643"/>
      <c r="G9" s="637"/>
      <c r="H9" s="637"/>
      <c r="I9" s="637"/>
      <c r="J9" s="439" t="s">
        <v>538</v>
      </c>
      <c r="K9" s="439" t="s">
        <v>177</v>
      </c>
      <c r="L9" s="439" t="s">
        <v>539</v>
      </c>
      <c r="M9" s="637"/>
      <c r="N9" s="439" t="s">
        <v>540</v>
      </c>
      <c r="O9" s="439" t="s">
        <v>538</v>
      </c>
      <c r="P9" s="439" t="s">
        <v>177</v>
      </c>
      <c r="Q9" s="439" t="s">
        <v>541</v>
      </c>
    </row>
    <row r="10" spans="1:17" ht="7.5" customHeight="1">
      <c r="A10" s="440">
        <v>1</v>
      </c>
      <c r="B10" s="440">
        <v>2</v>
      </c>
      <c r="C10" s="440">
        <v>3</v>
      </c>
      <c r="D10" s="440">
        <v>4</v>
      </c>
      <c r="E10" s="440">
        <v>5</v>
      </c>
      <c r="F10" s="440">
        <v>6</v>
      </c>
      <c r="G10" s="440">
        <v>7</v>
      </c>
      <c r="H10" s="440">
        <v>8</v>
      </c>
      <c r="I10" s="440">
        <v>9</v>
      </c>
      <c r="J10" s="440">
        <v>10</v>
      </c>
      <c r="K10" s="440">
        <v>11</v>
      </c>
      <c r="L10" s="440">
        <v>12</v>
      </c>
      <c r="M10" s="440">
        <v>13</v>
      </c>
      <c r="N10" s="440">
        <v>14</v>
      </c>
      <c r="O10" s="440">
        <v>15</v>
      </c>
      <c r="P10" s="440">
        <v>16</v>
      </c>
      <c r="Q10" s="440">
        <v>17</v>
      </c>
    </row>
    <row r="11" spans="1:17" s="443" customFormat="1" ht="11.25">
      <c r="A11" s="441">
        <v>1</v>
      </c>
      <c r="B11" s="442" t="s">
        <v>542</v>
      </c>
      <c r="C11" s="632" t="s">
        <v>145</v>
      </c>
      <c r="D11" s="633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</row>
    <row r="12" spans="1:17" ht="12.75" customHeight="1">
      <c r="A12" s="625" t="s">
        <v>161</v>
      </c>
      <c r="B12" s="444" t="s">
        <v>543</v>
      </c>
      <c r="C12" s="634" t="s">
        <v>544</v>
      </c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6"/>
    </row>
    <row r="13" spans="1:17" ht="12.75" customHeight="1">
      <c r="A13" s="625"/>
      <c r="B13" s="444" t="s">
        <v>545</v>
      </c>
      <c r="C13" s="634" t="s">
        <v>546</v>
      </c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6"/>
    </row>
    <row r="14" spans="1:17" ht="12.75" customHeight="1">
      <c r="A14" s="625"/>
      <c r="B14" s="444" t="s">
        <v>547</v>
      </c>
      <c r="C14" s="634" t="s">
        <v>548</v>
      </c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6"/>
    </row>
    <row r="15" spans="1:17" ht="12.75" customHeight="1">
      <c r="A15" s="625"/>
      <c r="B15" s="444" t="s">
        <v>549</v>
      </c>
      <c r="C15" s="634" t="s">
        <v>550</v>
      </c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6"/>
    </row>
    <row r="16" spans="1:17" ht="11.25">
      <c r="A16" s="625"/>
      <c r="B16" s="444" t="s">
        <v>551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</row>
    <row r="17" spans="1:17" ht="22.5">
      <c r="A17" s="625"/>
      <c r="B17" s="444" t="s">
        <v>552</v>
      </c>
      <c r="C17" s="445">
        <v>352</v>
      </c>
      <c r="D17" s="446" t="s">
        <v>553</v>
      </c>
      <c r="E17" s="447">
        <v>8739913</v>
      </c>
      <c r="F17" s="447" t="s">
        <v>554</v>
      </c>
      <c r="G17" s="447">
        <v>2286330</v>
      </c>
      <c r="H17" s="448">
        <f>E17</f>
        <v>8739913</v>
      </c>
      <c r="I17" s="448">
        <f>J17</f>
        <v>6453583</v>
      </c>
      <c r="J17" s="448">
        <v>6453583</v>
      </c>
      <c r="K17" s="448">
        <v>0</v>
      </c>
      <c r="L17" s="445">
        <v>0</v>
      </c>
      <c r="M17" s="448">
        <f>SUM(N17:Q17)</f>
        <v>2286330</v>
      </c>
      <c r="N17" s="455">
        <v>1841662</v>
      </c>
      <c r="O17" s="456">
        <v>0</v>
      </c>
      <c r="P17" s="456">
        <v>0</v>
      </c>
      <c r="Q17" s="455">
        <v>444668</v>
      </c>
    </row>
    <row r="18" spans="1:17" ht="11.25">
      <c r="A18" s="625"/>
      <c r="B18" s="444" t="s">
        <v>555</v>
      </c>
      <c r="C18" s="445"/>
      <c r="D18" s="445"/>
      <c r="E18" s="444"/>
      <c r="F18" s="444"/>
      <c r="G18" s="444"/>
      <c r="H18" s="445"/>
      <c r="I18" s="445"/>
      <c r="J18" s="445"/>
      <c r="K18" s="445"/>
      <c r="L18" s="445"/>
      <c r="M18" s="445"/>
      <c r="N18" s="445"/>
      <c r="O18" s="445"/>
      <c r="P18" s="445"/>
      <c r="Q18" s="445"/>
    </row>
    <row r="19" spans="1:17" ht="11.25">
      <c r="A19" s="625"/>
      <c r="B19" s="444" t="s">
        <v>556</v>
      </c>
      <c r="C19" s="445"/>
      <c r="D19" s="445"/>
      <c r="E19" s="444"/>
      <c r="F19" s="444"/>
      <c r="G19" s="444"/>
      <c r="H19" s="445"/>
      <c r="I19" s="445"/>
      <c r="J19" s="445"/>
      <c r="K19" s="445"/>
      <c r="L19" s="445"/>
      <c r="M19" s="445"/>
      <c r="N19" s="445"/>
      <c r="O19" s="445"/>
      <c r="P19" s="445"/>
      <c r="Q19" s="445"/>
    </row>
    <row r="20" spans="1:17" ht="11.25">
      <c r="A20" s="625"/>
      <c r="B20" s="444" t="s">
        <v>557</v>
      </c>
      <c r="C20" s="445"/>
      <c r="D20" s="445"/>
      <c r="E20" s="444"/>
      <c r="F20" s="444"/>
      <c r="G20" s="444"/>
      <c r="H20" s="445"/>
      <c r="I20" s="445"/>
      <c r="J20" s="445"/>
      <c r="K20" s="445"/>
      <c r="L20" s="445"/>
      <c r="M20" s="445"/>
      <c r="N20" s="445"/>
      <c r="O20" s="445"/>
      <c r="P20" s="445"/>
      <c r="Q20" s="445"/>
    </row>
    <row r="21" spans="1:17" s="443" customFormat="1" ht="11.25">
      <c r="A21" s="449">
        <v>2</v>
      </c>
      <c r="B21" s="450" t="s">
        <v>558</v>
      </c>
      <c r="C21" s="623" t="s">
        <v>145</v>
      </c>
      <c r="D21" s="624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1.25">
      <c r="A22" s="625" t="s">
        <v>185</v>
      </c>
      <c r="B22" s="444" t="s">
        <v>543</v>
      </c>
      <c r="C22" s="626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8"/>
    </row>
    <row r="23" spans="1:17" ht="11.25">
      <c r="A23" s="625"/>
      <c r="B23" s="444" t="s">
        <v>545</v>
      </c>
      <c r="C23" s="626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8"/>
    </row>
    <row r="24" spans="1:17" ht="11.25">
      <c r="A24" s="625"/>
      <c r="B24" s="444" t="s">
        <v>547</v>
      </c>
      <c r="C24" s="626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8"/>
    </row>
    <row r="25" spans="1:17" ht="11.25">
      <c r="A25" s="625"/>
      <c r="B25" s="444" t="s">
        <v>549</v>
      </c>
      <c r="C25" s="626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8"/>
    </row>
    <row r="26" spans="1:17" ht="11.25">
      <c r="A26" s="625"/>
      <c r="B26" s="444" t="s">
        <v>551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</row>
    <row r="27" spans="1:17" ht="11.25">
      <c r="A27" s="625"/>
      <c r="B27" s="444" t="s">
        <v>552</v>
      </c>
      <c r="C27" s="445"/>
      <c r="D27" s="445"/>
      <c r="E27" s="444"/>
      <c r="F27" s="444"/>
      <c r="G27" s="444"/>
      <c r="H27" s="445"/>
      <c r="I27" s="445"/>
      <c r="J27" s="445"/>
      <c r="K27" s="445"/>
      <c r="L27" s="445"/>
      <c r="M27" s="445"/>
      <c r="N27" s="445"/>
      <c r="O27" s="445"/>
      <c r="P27" s="445"/>
      <c r="Q27" s="445"/>
    </row>
    <row r="28" spans="1:17" ht="11.25">
      <c r="A28" s="625"/>
      <c r="B28" s="444" t="s">
        <v>555</v>
      </c>
      <c r="C28" s="445"/>
      <c r="D28" s="445"/>
      <c r="E28" s="444"/>
      <c r="F28" s="444"/>
      <c r="G28" s="444"/>
      <c r="H28" s="445"/>
      <c r="I28" s="445"/>
      <c r="J28" s="445"/>
      <c r="K28" s="445"/>
      <c r="L28" s="445"/>
      <c r="M28" s="445"/>
      <c r="N28" s="445"/>
      <c r="O28" s="445"/>
      <c r="P28" s="445"/>
      <c r="Q28" s="445"/>
    </row>
    <row r="29" spans="1:17" ht="11.25">
      <c r="A29" s="625"/>
      <c r="B29" s="444" t="s">
        <v>556</v>
      </c>
      <c r="C29" s="445"/>
      <c r="D29" s="445"/>
      <c r="E29" s="444"/>
      <c r="F29" s="444"/>
      <c r="G29" s="444"/>
      <c r="H29" s="445"/>
      <c r="I29" s="445"/>
      <c r="J29" s="445"/>
      <c r="K29" s="445"/>
      <c r="L29" s="445"/>
      <c r="M29" s="445"/>
      <c r="N29" s="445"/>
      <c r="O29" s="445"/>
      <c r="P29" s="445"/>
      <c r="Q29" s="445"/>
    </row>
    <row r="30" spans="1:17" ht="11.25">
      <c r="A30" s="625"/>
      <c r="B30" s="444" t="s">
        <v>557</v>
      </c>
      <c r="C30" s="445"/>
      <c r="D30" s="445"/>
      <c r="E30" s="444"/>
      <c r="F30" s="444"/>
      <c r="G30" s="444"/>
      <c r="H30" s="445"/>
      <c r="I30" s="445"/>
      <c r="J30" s="445"/>
      <c r="K30" s="445"/>
      <c r="L30" s="445"/>
      <c r="M30" s="445"/>
      <c r="N30" s="445"/>
      <c r="O30" s="445"/>
      <c r="P30" s="445"/>
      <c r="Q30" s="445"/>
    </row>
    <row r="31" spans="1:17" ht="11.25">
      <c r="A31" s="451" t="s">
        <v>193</v>
      </c>
      <c r="B31" s="452" t="s">
        <v>559</v>
      </c>
      <c r="C31" s="629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1"/>
    </row>
    <row r="32" spans="1:17" s="443" customFormat="1" ht="15" customHeight="1">
      <c r="A32" s="619" t="s">
        <v>560</v>
      </c>
      <c r="B32" s="619"/>
      <c r="C32" s="620" t="s">
        <v>145</v>
      </c>
      <c r="D32" s="621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</row>
    <row r="34" spans="1:10" ht="11.25">
      <c r="A34" s="622" t="s">
        <v>561</v>
      </c>
      <c r="B34" s="622"/>
      <c r="C34" s="622"/>
      <c r="D34" s="622"/>
      <c r="E34" s="622"/>
      <c r="F34" s="622"/>
      <c r="G34" s="622"/>
      <c r="H34" s="622"/>
      <c r="I34" s="622"/>
      <c r="J34" s="622"/>
    </row>
    <row r="35" spans="1:10" ht="11.25">
      <c r="A35" s="454" t="s">
        <v>562</v>
      </c>
      <c r="B35" s="454"/>
      <c r="C35" s="454"/>
      <c r="D35" s="454"/>
      <c r="E35" s="454"/>
      <c r="F35" s="454"/>
      <c r="G35" s="454"/>
      <c r="H35" s="454"/>
      <c r="I35" s="454"/>
      <c r="J35" s="454"/>
    </row>
    <row r="36" spans="1:10" ht="11.25">
      <c r="A36" s="454" t="s">
        <v>563</v>
      </c>
      <c r="B36" s="454"/>
      <c r="C36" s="454"/>
      <c r="D36" s="454"/>
      <c r="E36" s="454"/>
      <c r="F36" s="454"/>
      <c r="G36" s="454"/>
      <c r="H36" s="454"/>
      <c r="I36" s="454"/>
      <c r="J36" s="454"/>
    </row>
    <row r="39" spans="1:2" ht="11.25">
      <c r="A39" s="438" t="s">
        <v>564</v>
      </c>
      <c r="B39" s="438" t="s">
        <v>565</v>
      </c>
    </row>
    <row r="40" ht="11.25">
      <c r="B40" s="438" t="s">
        <v>566</v>
      </c>
    </row>
  </sheetData>
  <mergeCells count="33">
    <mergeCell ref="O1:Q1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C11:D11"/>
    <mergeCell ref="A12:A20"/>
    <mergeCell ref="C12:Q12"/>
    <mergeCell ref="C13:Q13"/>
    <mergeCell ref="C14:Q14"/>
    <mergeCell ref="C15:Q15"/>
    <mergeCell ref="A32:B32"/>
    <mergeCell ref="C32:D32"/>
    <mergeCell ref="A34:J34"/>
    <mergeCell ref="C21:D21"/>
    <mergeCell ref="A22:A30"/>
    <mergeCell ref="C22:Q25"/>
    <mergeCell ref="C31:Q3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A3" sqref="A3:D3"/>
    </sheetView>
  </sheetViews>
  <sheetFormatPr defaultColWidth="9.00390625" defaultRowHeight="12.75"/>
  <cols>
    <col min="1" max="1" width="4.75390625" style="106" bestFit="1" customWidth="1"/>
    <col min="2" max="2" width="42.00390625" style="106" customWidth="1"/>
    <col min="3" max="3" width="21.625" style="106" customWidth="1"/>
    <col min="4" max="4" width="19.875" style="106" customWidth="1"/>
    <col min="5" max="16384" width="9.125" style="106" customWidth="1"/>
  </cols>
  <sheetData>
    <row r="1" spans="4:5" ht="22.5">
      <c r="D1" s="27" t="s">
        <v>391</v>
      </c>
      <c r="E1" s="139"/>
    </row>
    <row r="2" spans="4:5" ht="12.75">
      <c r="D2" s="27"/>
      <c r="E2" s="139"/>
    </row>
    <row r="3" spans="1:4" ht="12.75">
      <c r="A3" s="645" t="s">
        <v>4</v>
      </c>
      <c r="B3" s="645"/>
      <c r="C3" s="645"/>
      <c r="D3" s="645"/>
    </row>
    <row r="4" ht="12.75">
      <c r="A4" s="141"/>
    </row>
    <row r="5" ht="12.75">
      <c r="D5" s="422" t="s">
        <v>91</v>
      </c>
    </row>
    <row r="6" spans="1:4" ht="15" customHeight="1">
      <c r="A6" s="646" t="s">
        <v>92</v>
      </c>
      <c r="B6" s="646" t="s">
        <v>93</v>
      </c>
      <c r="C6" s="647" t="s">
        <v>94</v>
      </c>
      <c r="D6" s="647" t="s">
        <v>95</v>
      </c>
    </row>
    <row r="7" spans="1:4" ht="15" customHeight="1">
      <c r="A7" s="646"/>
      <c r="B7" s="646"/>
      <c r="C7" s="646"/>
      <c r="D7" s="647"/>
    </row>
    <row r="8" spans="1:4" ht="15.75" customHeight="1">
      <c r="A8" s="646"/>
      <c r="B8" s="646"/>
      <c r="C8" s="646"/>
      <c r="D8" s="647"/>
    </row>
    <row r="9" spans="1:4" ht="12.75">
      <c r="A9" s="142">
        <v>1</v>
      </c>
      <c r="B9" s="142">
        <v>2</v>
      </c>
      <c r="C9" s="142">
        <v>3</v>
      </c>
      <c r="D9" s="142">
        <v>4</v>
      </c>
    </row>
    <row r="10" spans="1:4" ht="18.75" customHeight="1">
      <c r="A10" s="644" t="s">
        <v>339</v>
      </c>
      <c r="B10" s="644"/>
      <c r="C10" s="372"/>
      <c r="D10" s="425">
        <f>SUM(D11:D18)</f>
        <v>18673334</v>
      </c>
    </row>
    <row r="11" spans="1:4" ht="18.75" customHeight="1">
      <c r="A11" s="143" t="s">
        <v>584</v>
      </c>
      <c r="B11" s="144" t="s">
        <v>96</v>
      </c>
      <c r="C11" s="143" t="s">
        <v>97</v>
      </c>
      <c r="D11" s="374">
        <v>15131672</v>
      </c>
    </row>
    <row r="12" spans="1:4" ht="18.75" customHeight="1">
      <c r="A12" s="145" t="s">
        <v>585</v>
      </c>
      <c r="B12" s="146" t="s">
        <v>98</v>
      </c>
      <c r="C12" s="145" t="s">
        <v>97</v>
      </c>
      <c r="D12" s="423"/>
    </row>
    <row r="13" spans="1:4" ht="38.25">
      <c r="A13" s="145" t="s">
        <v>99</v>
      </c>
      <c r="B13" s="147" t="s">
        <v>100</v>
      </c>
      <c r="C13" s="145" t="s">
        <v>101</v>
      </c>
      <c r="D13" s="423">
        <v>1841662</v>
      </c>
    </row>
    <row r="14" spans="1:4" ht="18.75" customHeight="1">
      <c r="A14" s="145" t="s">
        <v>102</v>
      </c>
      <c r="B14" s="146" t="s">
        <v>103</v>
      </c>
      <c r="C14" s="145" t="s">
        <v>104</v>
      </c>
      <c r="D14" s="423"/>
    </row>
    <row r="15" spans="1:4" ht="18.75" customHeight="1">
      <c r="A15" s="145" t="s">
        <v>105</v>
      </c>
      <c r="B15" s="146" t="s">
        <v>106</v>
      </c>
      <c r="C15" s="145" t="s">
        <v>107</v>
      </c>
      <c r="D15" s="423"/>
    </row>
    <row r="16" spans="1:4" ht="18.75" customHeight="1">
      <c r="A16" s="145" t="s">
        <v>108</v>
      </c>
      <c r="B16" s="146" t="s">
        <v>109</v>
      </c>
      <c r="C16" s="145" t="s">
        <v>110</v>
      </c>
      <c r="D16" s="423"/>
    </row>
    <row r="17" spans="1:4" ht="18.75" customHeight="1">
      <c r="A17" s="145" t="s">
        <v>111</v>
      </c>
      <c r="B17" s="146" t="s">
        <v>112</v>
      </c>
      <c r="C17" s="145" t="s">
        <v>113</v>
      </c>
      <c r="D17" s="423"/>
    </row>
    <row r="18" spans="1:4" ht="18.75" customHeight="1">
      <c r="A18" s="145" t="s">
        <v>114</v>
      </c>
      <c r="B18" s="148" t="s">
        <v>115</v>
      </c>
      <c r="C18" s="149" t="s">
        <v>116</v>
      </c>
      <c r="D18" s="424">
        <v>1700000</v>
      </c>
    </row>
    <row r="19" spans="1:4" ht="18.75" customHeight="1">
      <c r="A19" s="644" t="s">
        <v>5</v>
      </c>
      <c r="B19" s="644"/>
      <c r="C19" s="372"/>
      <c r="D19" s="425">
        <f>SUM(D20:D26)</f>
        <v>4834932</v>
      </c>
    </row>
    <row r="20" spans="1:4" ht="18.75" customHeight="1">
      <c r="A20" s="143" t="s">
        <v>584</v>
      </c>
      <c r="B20" s="144" t="s">
        <v>117</v>
      </c>
      <c r="C20" s="143" t="s">
        <v>118</v>
      </c>
      <c r="D20" s="374">
        <v>2312963</v>
      </c>
    </row>
    <row r="21" spans="1:4" ht="18.75" customHeight="1">
      <c r="A21" s="145" t="s">
        <v>585</v>
      </c>
      <c r="B21" s="146" t="s">
        <v>119</v>
      </c>
      <c r="C21" s="145" t="s">
        <v>118</v>
      </c>
      <c r="D21" s="423">
        <v>680307</v>
      </c>
    </row>
    <row r="22" spans="1:4" ht="38.25">
      <c r="A22" s="145" t="s">
        <v>99</v>
      </c>
      <c r="B22" s="147" t="s">
        <v>120</v>
      </c>
      <c r="C22" s="145" t="s">
        <v>121</v>
      </c>
      <c r="D22" s="423">
        <v>1841662</v>
      </c>
    </row>
    <row r="23" spans="1:4" ht="18.75" customHeight="1">
      <c r="A23" s="145" t="s">
        <v>102</v>
      </c>
      <c r="B23" s="146" t="s">
        <v>122</v>
      </c>
      <c r="C23" s="145" t="s">
        <v>123</v>
      </c>
      <c r="D23" s="423"/>
    </row>
    <row r="24" spans="1:4" ht="18.75" customHeight="1">
      <c r="A24" s="145" t="s">
        <v>105</v>
      </c>
      <c r="B24" s="146" t="s">
        <v>124</v>
      </c>
      <c r="C24" s="145" t="s">
        <v>125</v>
      </c>
      <c r="D24" s="423"/>
    </row>
    <row r="25" spans="1:4" ht="18.75" customHeight="1">
      <c r="A25" s="145" t="s">
        <v>108</v>
      </c>
      <c r="B25" s="146" t="s">
        <v>126</v>
      </c>
      <c r="C25" s="145" t="s">
        <v>127</v>
      </c>
      <c r="D25" s="423"/>
    </row>
    <row r="26" spans="1:4" ht="18.75" customHeight="1">
      <c r="A26" s="149" t="s">
        <v>111</v>
      </c>
      <c r="B26" s="148" t="s">
        <v>128</v>
      </c>
      <c r="C26" s="149" t="s">
        <v>129</v>
      </c>
      <c r="D26" s="424"/>
    </row>
    <row r="27" spans="1:4" ht="7.5" customHeight="1">
      <c r="A27" s="150"/>
      <c r="B27" s="151"/>
      <c r="C27" s="151"/>
      <c r="D27" s="151"/>
    </row>
    <row r="28" spans="1:4" ht="12.75">
      <c r="A28" s="104"/>
      <c r="B28" s="105"/>
      <c r="C28" s="105"/>
      <c r="D28" s="105"/>
    </row>
  </sheetData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K20" sqref="K20"/>
    </sheetView>
  </sheetViews>
  <sheetFormatPr defaultColWidth="9.00390625" defaultRowHeight="12.75"/>
  <cols>
    <col min="1" max="1" width="4.625" style="109" bestFit="1" customWidth="1"/>
    <col min="2" max="2" width="7.375" style="109" bestFit="1" customWidth="1"/>
    <col min="3" max="3" width="5.00390625" style="109" bestFit="1" customWidth="1"/>
    <col min="4" max="6" width="10.125" style="109" bestFit="1" customWidth="1"/>
    <col min="7" max="7" width="13.125" style="22" bestFit="1" customWidth="1"/>
    <col min="8" max="8" width="11.75390625" style="22" bestFit="1" customWidth="1"/>
    <col min="9" max="9" width="8.75390625" style="22" bestFit="1" customWidth="1"/>
    <col min="10" max="10" width="10.75390625" style="22" bestFit="1" customWidth="1"/>
    <col min="11" max="11" width="9.75390625" style="22" bestFit="1" customWidth="1"/>
    <col min="12" max="16384" width="9.125" style="22" customWidth="1"/>
  </cols>
  <sheetData>
    <row r="1" spans="1:12" ht="24.75" customHeight="1">
      <c r="A1" s="103"/>
      <c r="B1" s="103"/>
      <c r="C1" s="103"/>
      <c r="D1" s="103"/>
      <c r="E1" s="103"/>
      <c r="F1" s="103"/>
      <c r="G1" s="20"/>
      <c r="H1" s="20"/>
      <c r="I1" s="20"/>
      <c r="J1" s="651" t="s">
        <v>6</v>
      </c>
      <c r="K1" s="651"/>
      <c r="L1" s="154"/>
    </row>
    <row r="2" spans="1:12" ht="48.75" customHeight="1">
      <c r="A2" s="656" t="s">
        <v>268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154"/>
    </row>
    <row r="3" spans="1:12" ht="13.5" thickBot="1">
      <c r="A3" s="103"/>
      <c r="B3" s="103"/>
      <c r="C3" s="103"/>
      <c r="D3" s="103"/>
      <c r="E3" s="103"/>
      <c r="F3" s="103"/>
      <c r="G3" s="20"/>
      <c r="H3" s="20"/>
      <c r="I3" s="20"/>
      <c r="J3" s="20"/>
      <c r="K3" s="426" t="s">
        <v>91</v>
      </c>
      <c r="L3" s="154"/>
    </row>
    <row r="4" spans="1:12" s="153" customFormat="1" ht="20.25" customHeight="1">
      <c r="A4" s="657" t="s">
        <v>348</v>
      </c>
      <c r="B4" s="659" t="s">
        <v>587</v>
      </c>
      <c r="C4" s="659" t="s">
        <v>76</v>
      </c>
      <c r="D4" s="648" t="s">
        <v>131</v>
      </c>
      <c r="E4" s="648" t="s">
        <v>132</v>
      </c>
      <c r="F4" s="648" t="s">
        <v>275</v>
      </c>
      <c r="G4" s="648"/>
      <c r="H4" s="648"/>
      <c r="I4" s="648"/>
      <c r="J4" s="648"/>
      <c r="K4" s="649"/>
      <c r="L4" s="378"/>
    </row>
    <row r="5" spans="1:12" s="153" customFormat="1" ht="20.25" customHeight="1">
      <c r="A5" s="658"/>
      <c r="B5" s="660"/>
      <c r="C5" s="660"/>
      <c r="D5" s="660"/>
      <c r="E5" s="650"/>
      <c r="F5" s="650" t="s">
        <v>133</v>
      </c>
      <c r="G5" s="650" t="s">
        <v>277</v>
      </c>
      <c r="H5" s="650"/>
      <c r="I5" s="650"/>
      <c r="J5" s="650"/>
      <c r="K5" s="655" t="s">
        <v>134</v>
      </c>
      <c r="L5" s="378"/>
    </row>
    <row r="6" spans="1:14" s="153" customFormat="1" ht="65.25" customHeight="1">
      <c r="A6" s="658"/>
      <c r="B6" s="660"/>
      <c r="C6" s="660"/>
      <c r="D6" s="660"/>
      <c r="E6" s="650"/>
      <c r="F6" s="650"/>
      <c r="G6" s="376" t="s">
        <v>135</v>
      </c>
      <c r="H6" s="376" t="s">
        <v>136</v>
      </c>
      <c r="I6" s="376" t="s">
        <v>49</v>
      </c>
      <c r="J6" s="376" t="s">
        <v>137</v>
      </c>
      <c r="K6" s="655"/>
      <c r="L6" s="378"/>
      <c r="M6" s="155"/>
      <c r="N6" s="152"/>
    </row>
    <row r="7" spans="1:12" ht="9" customHeight="1">
      <c r="A7" s="381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382">
        <v>11</v>
      </c>
      <c r="L7" s="154"/>
    </row>
    <row r="8" spans="1:12" ht="19.5" customHeight="1">
      <c r="A8" s="383">
        <v>750</v>
      </c>
      <c r="B8" s="109">
        <v>75011</v>
      </c>
      <c r="C8" s="109">
        <v>2010</v>
      </c>
      <c r="D8" s="34">
        <v>123375</v>
      </c>
      <c r="E8" s="34">
        <f aca="true" t="shared" si="0" ref="E8:E13">SUM(K8,F8)</f>
        <v>123375</v>
      </c>
      <c r="F8" s="34">
        <f aca="true" t="shared" si="1" ref="F8:F13">SUM(G8:J8)</f>
        <v>123375</v>
      </c>
      <c r="G8" s="34">
        <v>104575</v>
      </c>
      <c r="H8" s="34">
        <v>18800</v>
      </c>
      <c r="I8" s="34"/>
      <c r="J8" s="34"/>
      <c r="K8" s="384"/>
      <c r="L8" s="154"/>
    </row>
    <row r="9" spans="1:12" ht="19.5" customHeight="1">
      <c r="A9" s="383">
        <v>751</v>
      </c>
      <c r="B9" s="109">
        <v>75101</v>
      </c>
      <c r="C9" s="109">
        <v>2010</v>
      </c>
      <c r="D9" s="34">
        <v>5800</v>
      </c>
      <c r="E9" s="34">
        <f t="shared" si="0"/>
        <v>5800</v>
      </c>
      <c r="F9" s="34">
        <f t="shared" si="1"/>
        <v>5800</v>
      </c>
      <c r="G9" s="34"/>
      <c r="H9" s="34"/>
      <c r="I9" s="34">
        <v>5800</v>
      </c>
      <c r="J9" s="34"/>
      <c r="K9" s="384"/>
      <c r="L9" s="154"/>
    </row>
    <row r="10" spans="1:12" ht="19.5" customHeight="1">
      <c r="A10" s="383">
        <v>852</v>
      </c>
      <c r="B10" s="109">
        <v>85212</v>
      </c>
      <c r="C10" s="109">
        <v>2010</v>
      </c>
      <c r="D10" s="34">
        <v>6014566</v>
      </c>
      <c r="E10" s="34">
        <f t="shared" si="0"/>
        <v>6014566</v>
      </c>
      <c r="F10" s="34">
        <f t="shared" si="1"/>
        <v>6014566</v>
      </c>
      <c r="G10" s="34">
        <v>142986</v>
      </c>
      <c r="H10" s="34">
        <v>122454</v>
      </c>
      <c r="I10" s="34"/>
      <c r="J10" s="34">
        <v>5749126</v>
      </c>
      <c r="K10" s="384"/>
      <c r="L10" s="154"/>
    </row>
    <row r="11" spans="1:12" ht="19.5" customHeight="1">
      <c r="A11" s="383">
        <v>852</v>
      </c>
      <c r="B11" s="109">
        <v>85213</v>
      </c>
      <c r="C11" s="109">
        <v>2010</v>
      </c>
      <c r="D11" s="34">
        <v>68000</v>
      </c>
      <c r="E11" s="34">
        <f t="shared" si="0"/>
        <v>68000</v>
      </c>
      <c r="F11" s="34">
        <f t="shared" si="1"/>
        <v>68000</v>
      </c>
      <c r="G11" s="34"/>
      <c r="H11" s="34"/>
      <c r="I11" s="34"/>
      <c r="J11" s="34">
        <v>68000</v>
      </c>
      <c r="K11" s="384"/>
      <c r="L11" s="154"/>
    </row>
    <row r="12" spans="1:12" ht="19.5" customHeight="1">
      <c r="A12" s="383">
        <v>852</v>
      </c>
      <c r="B12" s="109">
        <v>85214</v>
      </c>
      <c r="C12" s="109">
        <v>2010</v>
      </c>
      <c r="D12" s="34">
        <v>686501</v>
      </c>
      <c r="E12" s="34">
        <f t="shared" si="0"/>
        <v>686501</v>
      </c>
      <c r="F12" s="34">
        <f t="shared" si="1"/>
        <v>686501</v>
      </c>
      <c r="G12" s="34"/>
      <c r="H12" s="34"/>
      <c r="I12" s="34"/>
      <c r="J12" s="34">
        <v>686501</v>
      </c>
      <c r="K12" s="384"/>
      <c r="L12" s="154"/>
    </row>
    <row r="13" spans="1:12" ht="19.5" customHeight="1" thickBot="1">
      <c r="A13" s="385">
        <v>852</v>
      </c>
      <c r="B13" s="386">
        <v>85228</v>
      </c>
      <c r="C13" s="386">
        <v>2010</v>
      </c>
      <c r="D13" s="387">
        <v>8239</v>
      </c>
      <c r="E13" s="387">
        <f t="shared" si="0"/>
        <v>8239</v>
      </c>
      <c r="F13" s="387">
        <f t="shared" si="1"/>
        <v>8239</v>
      </c>
      <c r="G13" s="387"/>
      <c r="H13" s="387"/>
      <c r="I13" s="387"/>
      <c r="J13" s="387">
        <v>8239</v>
      </c>
      <c r="K13" s="388"/>
      <c r="L13" s="154"/>
    </row>
    <row r="14" spans="1:12" ht="19.5" customHeight="1" thickBot="1">
      <c r="A14" s="652" t="s">
        <v>7</v>
      </c>
      <c r="B14" s="653"/>
      <c r="C14" s="654"/>
      <c r="D14" s="389">
        <f aca="true" t="shared" si="2" ref="D14:K14">SUM(D8:D13)</f>
        <v>6906481</v>
      </c>
      <c r="E14" s="389">
        <f t="shared" si="2"/>
        <v>6906481</v>
      </c>
      <c r="F14" s="389">
        <f t="shared" si="2"/>
        <v>6906481</v>
      </c>
      <c r="G14" s="389">
        <f t="shared" si="2"/>
        <v>247561</v>
      </c>
      <c r="H14" s="389">
        <f t="shared" si="2"/>
        <v>141254</v>
      </c>
      <c r="I14" s="389">
        <f t="shared" si="2"/>
        <v>5800</v>
      </c>
      <c r="J14" s="389">
        <f t="shared" si="2"/>
        <v>6511866</v>
      </c>
      <c r="K14" s="390">
        <f t="shared" si="2"/>
        <v>0</v>
      </c>
      <c r="L14" s="154"/>
    </row>
    <row r="15" spans="1:11" ht="12.75">
      <c r="A15" s="379"/>
      <c r="B15" s="379"/>
      <c r="C15" s="379"/>
      <c r="D15" s="379"/>
      <c r="E15" s="379"/>
      <c r="F15" s="379"/>
      <c r="G15" s="380"/>
      <c r="H15" s="380"/>
      <c r="I15" s="380"/>
      <c r="J15" s="380"/>
      <c r="K15" s="380"/>
    </row>
  </sheetData>
  <mergeCells count="12">
    <mergeCell ref="A14:C14"/>
    <mergeCell ref="K5:K6"/>
    <mergeCell ref="A2:K2"/>
    <mergeCell ref="A4:A6"/>
    <mergeCell ref="B4:B6"/>
    <mergeCell ref="C4:C6"/>
    <mergeCell ref="D4:D6"/>
    <mergeCell ref="E4:E6"/>
    <mergeCell ref="F4:K4"/>
    <mergeCell ref="F5:F6"/>
    <mergeCell ref="G5:J5"/>
    <mergeCell ref="J1:K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0"/>
  <sheetViews>
    <sheetView workbookViewId="0" topLeftCell="A1">
      <selection activeCell="I1" sqref="I1:J1"/>
    </sheetView>
  </sheetViews>
  <sheetFormatPr defaultColWidth="9.00390625" defaultRowHeight="12.75"/>
  <cols>
    <col min="1" max="1" width="5.625" style="106" bestFit="1" customWidth="1"/>
    <col min="2" max="2" width="8.875" style="106" bestFit="1" customWidth="1"/>
    <col min="3" max="3" width="5.00390625" style="106" bestFit="1" customWidth="1"/>
    <col min="4" max="4" width="7.875" style="106" bestFit="1" customWidth="1"/>
    <col min="5" max="6" width="8.25390625" style="106" bestFit="1" customWidth="1"/>
    <col min="7" max="7" width="15.125" style="106" bestFit="1" customWidth="1"/>
    <col min="8" max="8" width="13.375" style="4" bestFit="1" customWidth="1"/>
    <col min="9" max="9" width="9.75390625" style="4" bestFit="1" customWidth="1"/>
    <col min="10" max="10" width="14.25390625" style="4" bestFit="1" customWidth="1"/>
    <col min="11" max="79" width="9.125" style="4" customWidth="1"/>
    <col min="80" max="16384" width="9.125" style="106" customWidth="1"/>
  </cols>
  <sheetData>
    <row r="1" spans="9:10" ht="26.25" customHeight="1">
      <c r="I1" s="661" t="s">
        <v>392</v>
      </c>
      <c r="J1" s="662"/>
    </row>
    <row r="2" spans="1:11" ht="45" customHeight="1">
      <c r="A2" s="656" t="s">
        <v>8</v>
      </c>
      <c r="B2" s="656"/>
      <c r="C2" s="656"/>
      <c r="D2" s="656"/>
      <c r="E2" s="656"/>
      <c r="F2" s="656"/>
      <c r="G2" s="656"/>
      <c r="H2" s="656"/>
      <c r="I2" s="656"/>
      <c r="J2" s="656"/>
      <c r="K2" s="377"/>
    </row>
    <row r="3" ht="12.75">
      <c r="J3" s="427" t="s">
        <v>91</v>
      </c>
    </row>
    <row r="4" spans="1:79" ht="20.25" customHeight="1">
      <c r="A4" s="646" t="s">
        <v>348</v>
      </c>
      <c r="B4" s="666" t="s">
        <v>587</v>
      </c>
      <c r="C4" s="666" t="s">
        <v>76</v>
      </c>
      <c r="D4" s="647" t="s">
        <v>131</v>
      </c>
      <c r="E4" s="647" t="s">
        <v>132</v>
      </c>
      <c r="F4" s="647" t="s">
        <v>275</v>
      </c>
      <c r="G4" s="647"/>
      <c r="H4" s="647"/>
      <c r="I4" s="647"/>
      <c r="J4" s="647"/>
      <c r="BX4" s="106"/>
      <c r="BY4" s="106"/>
      <c r="BZ4" s="106"/>
      <c r="CA4" s="106"/>
    </row>
    <row r="5" spans="1:79" ht="18" customHeight="1">
      <c r="A5" s="646"/>
      <c r="B5" s="667"/>
      <c r="C5" s="667"/>
      <c r="D5" s="646"/>
      <c r="E5" s="647"/>
      <c r="F5" s="647" t="s">
        <v>133</v>
      </c>
      <c r="G5" s="647" t="s">
        <v>277</v>
      </c>
      <c r="H5" s="647"/>
      <c r="I5" s="647"/>
      <c r="J5" s="647" t="s">
        <v>134</v>
      </c>
      <c r="BX5" s="106"/>
      <c r="BY5" s="106"/>
      <c r="BZ5" s="106"/>
      <c r="CA5" s="106"/>
    </row>
    <row r="6" spans="1:79" ht="69" customHeight="1">
      <c r="A6" s="646"/>
      <c r="B6" s="668"/>
      <c r="C6" s="668"/>
      <c r="D6" s="646"/>
      <c r="E6" s="647"/>
      <c r="F6" s="647"/>
      <c r="G6" s="125" t="s">
        <v>135</v>
      </c>
      <c r="H6" s="125" t="s">
        <v>136</v>
      </c>
      <c r="I6" s="125" t="s">
        <v>49</v>
      </c>
      <c r="J6" s="647"/>
      <c r="BX6" s="106"/>
      <c r="BY6" s="106"/>
      <c r="BZ6" s="106"/>
      <c r="CA6" s="106"/>
    </row>
    <row r="7" spans="1:79" ht="8.25" customHeight="1">
      <c r="A7" s="373">
        <v>1</v>
      </c>
      <c r="B7" s="373">
        <v>2</v>
      </c>
      <c r="C7" s="373">
        <v>3</v>
      </c>
      <c r="D7" s="373">
        <v>4</v>
      </c>
      <c r="E7" s="373">
        <v>5</v>
      </c>
      <c r="F7" s="373">
        <v>6</v>
      </c>
      <c r="G7" s="373">
        <v>7</v>
      </c>
      <c r="H7" s="373">
        <v>8</v>
      </c>
      <c r="I7" s="373">
        <v>9</v>
      </c>
      <c r="J7" s="373">
        <v>10</v>
      </c>
      <c r="BX7" s="106"/>
      <c r="BY7" s="106"/>
      <c r="BZ7" s="106"/>
      <c r="CA7" s="106"/>
    </row>
    <row r="8" spans="1:79" ht="19.5" customHeight="1">
      <c r="A8" s="144">
        <v>754</v>
      </c>
      <c r="B8" s="144">
        <v>75414</v>
      </c>
      <c r="C8" s="144">
        <v>2320</v>
      </c>
      <c r="D8" s="374">
        <v>23350</v>
      </c>
      <c r="E8" s="374">
        <f>SUM(F8,J8)</f>
        <v>23350</v>
      </c>
      <c r="F8" s="374">
        <f>SUM(G8:I8)</f>
        <v>23350</v>
      </c>
      <c r="G8" s="374">
        <v>21350</v>
      </c>
      <c r="H8" s="374"/>
      <c r="I8" s="374">
        <v>2000</v>
      </c>
      <c r="J8" s="374"/>
      <c r="BX8" s="106"/>
      <c r="BY8" s="106"/>
      <c r="BZ8" s="106"/>
      <c r="CA8" s="106"/>
    </row>
    <row r="9" spans="1:79" ht="19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BX9" s="106"/>
      <c r="BY9" s="106"/>
      <c r="BZ9" s="106"/>
      <c r="CA9" s="106"/>
    </row>
    <row r="10" spans="1:79" ht="24.75" customHeight="1">
      <c r="A10" s="663" t="s">
        <v>7</v>
      </c>
      <c r="B10" s="664"/>
      <c r="C10" s="665"/>
      <c r="D10" s="375">
        <f aca="true" t="shared" si="0" ref="D10:J10">SUM(D8)</f>
        <v>23350</v>
      </c>
      <c r="E10" s="375">
        <f t="shared" si="0"/>
        <v>23350</v>
      </c>
      <c r="F10" s="375">
        <f t="shared" si="0"/>
        <v>23350</v>
      </c>
      <c r="G10" s="375">
        <f t="shared" si="0"/>
        <v>21350</v>
      </c>
      <c r="H10" s="375">
        <f t="shared" si="0"/>
        <v>0</v>
      </c>
      <c r="I10" s="375">
        <f t="shared" si="0"/>
        <v>2000</v>
      </c>
      <c r="J10" s="375">
        <f t="shared" si="0"/>
        <v>0</v>
      </c>
      <c r="BX10" s="106"/>
      <c r="BY10" s="106"/>
      <c r="BZ10" s="106"/>
      <c r="CA10" s="106"/>
    </row>
  </sheetData>
  <mergeCells count="12">
    <mergeCell ref="A10:C10"/>
    <mergeCell ref="J5:J6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I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J2" sqref="J2:K2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1.625" style="0" bestFit="1" customWidth="1"/>
    <col min="4" max="4" width="14.375" style="0" bestFit="1" customWidth="1"/>
    <col min="5" max="5" width="13.125" style="0" customWidth="1"/>
    <col min="6" max="6" width="12.125" style="0" customWidth="1"/>
    <col min="7" max="7" width="13.75390625" style="0" customWidth="1"/>
    <col min="8" max="8" width="14.375" style="0" bestFit="1" customWidth="1"/>
    <col min="9" max="9" width="8.875" style="0" customWidth="1"/>
    <col min="10" max="10" width="11.875" style="0" customWidth="1"/>
    <col min="11" max="11" width="14.625" style="0" customWidth="1"/>
  </cols>
  <sheetData>
    <row r="1" spans="10:12" ht="12.75">
      <c r="J1" s="470"/>
      <c r="K1" s="166"/>
      <c r="L1" s="166"/>
    </row>
    <row r="2" spans="10:12" ht="24.75" customHeight="1">
      <c r="J2" s="661" t="s">
        <v>69</v>
      </c>
      <c r="K2" s="662"/>
      <c r="L2" s="166"/>
    </row>
    <row r="3" spans="1:8" ht="12.75">
      <c r="A3" s="471"/>
      <c r="B3" s="471"/>
      <c r="C3" s="471"/>
      <c r="D3" s="471"/>
      <c r="E3" s="471"/>
      <c r="F3" s="471"/>
      <c r="G3" s="471"/>
      <c r="H3" s="471"/>
    </row>
    <row r="4" spans="1:11" ht="12.75">
      <c r="A4" s="674" t="s">
        <v>9</v>
      </c>
      <c r="B4" s="674"/>
      <c r="C4" s="674"/>
      <c r="D4" s="674"/>
      <c r="E4" s="674"/>
      <c r="F4" s="674"/>
      <c r="G4" s="674"/>
      <c r="H4" s="674"/>
      <c r="I4" s="674"/>
      <c r="J4" s="674"/>
      <c r="K4" s="472"/>
    </row>
    <row r="5" spans="1:11" ht="16.5">
      <c r="A5" s="675"/>
      <c r="B5" s="675"/>
      <c r="C5" s="675"/>
      <c r="D5" s="675"/>
      <c r="E5" s="675"/>
      <c r="F5" s="675"/>
      <c r="G5" s="675"/>
      <c r="H5" s="675"/>
      <c r="I5" s="675"/>
      <c r="J5" s="675"/>
      <c r="K5" s="471"/>
    </row>
    <row r="6" spans="1:11" ht="18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1"/>
    </row>
    <row r="7" spans="1:11" ht="12.75">
      <c r="A7" s="474"/>
      <c r="B7" s="474"/>
      <c r="C7" s="474"/>
      <c r="D7" s="474"/>
      <c r="E7" s="474"/>
      <c r="F7" s="474"/>
      <c r="G7" s="474"/>
      <c r="H7" s="474"/>
      <c r="I7" s="474"/>
      <c r="J7" s="471"/>
      <c r="K7" s="475" t="s">
        <v>91</v>
      </c>
    </row>
    <row r="8" spans="1:11" ht="12.75">
      <c r="A8" s="673" t="s">
        <v>92</v>
      </c>
      <c r="B8" s="673" t="s">
        <v>349</v>
      </c>
      <c r="C8" s="672" t="s">
        <v>155</v>
      </c>
      <c r="D8" s="681" t="s">
        <v>156</v>
      </c>
      <c r="E8" s="682"/>
      <c r="F8" s="682"/>
      <c r="G8" s="683"/>
      <c r="H8" s="672" t="s">
        <v>139</v>
      </c>
      <c r="I8" s="672"/>
      <c r="J8" s="672" t="s">
        <v>157</v>
      </c>
      <c r="K8" s="672" t="s">
        <v>140</v>
      </c>
    </row>
    <row r="9" spans="1:11" ht="12.75">
      <c r="A9" s="673"/>
      <c r="B9" s="673"/>
      <c r="C9" s="672"/>
      <c r="D9" s="672" t="s">
        <v>141</v>
      </c>
      <c r="E9" s="676" t="s">
        <v>277</v>
      </c>
      <c r="F9" s="677"/>
      <c r="G9" s="678"/>
      <c r="H9" s="672" t="s">
        <v>141</v>
      </c>
      <c r="I9" s="672" t="s">
        <v>142</v>
      </c>
      <c r="J9" s="672"/>
      <c r="K9" s="672"/>
    </row>
    <row r="10" spans="1:11" ht="12.75">
      <c r="A10" s="673"/>
      <c r="B10" s="673"/>
      <c r="C10" s="672"/>
      <c r="D10" s="672"/>
      <c r="E10" s="679" t="s">
        <v>18</v>
      </c>
      <c r="F10" s="676" t="s">
        <v>277</v>
      </c>
      <c r="G10" s="678"/>
      <c r="H10" s="672"/>
      <c r="I10" s="672"/>
      <c r="J10" s="672"/>
      <c r="K10" s="672"/>
    </row>
    <row r="11" spans="1:11" ht="84" customHeight="1">
      <c r="A11" s="673"/>
      <c r="B11" s="673"/>
      <c r="C11" s="672"/>
      <c r="D11" s="672"/>
      <c r="E11" s="680"/>
      <c r="F11" s="492" t="s">
        <v>143</v>
      </c>
      <c r="G11" s="492" t="s">
        <v>144</v>
      </c>
      <c r="H11" s="672"/>
      <c r="I11" s="672"/>
      <c r="J11" s="672"/>
      <c r="K11" s="672"/>
    </row>
    <row r="12" spans="1:11" ht="12.75">
      <c r="A12" s="476">
        <v>1</v>
      </c>
      <c r="B12" s="476">
        <v>2</v>
      </c>
      <c r="C12" s="476">
        <v>3</v>
      </c>
      <c r="D12" s="476">
        <v>4</v>
      </c>
      <c r="E12" s="476">
        <v>5</v>
      </c>
      <c r="F12" s="476">
        <v>6</v>
      </c>
      <c r="G12" s="476">
        <v>7</v>
      </c>
      <c r="H12" s="476">
        <v>8</v>
      </c>
      <c r="I12" s="476">
        <v>9</v>
      </c>
      <c r="J12" s="476">
        <v>10</v>
      </c>
      <c r="K12" s="476">
        <v>11</v>
      </c>
    </row>
    <row r="13" spans="1:11" ht="12.75">
      <c r="A13" s="669" t="s">
        <v>10</v>
      </c>
      <c r="B13" s="670"/>
      <c r="C13" s="477"/>
      <c r="D13" s="477"/>
      <c r="E13" s="477"/>
      <c r="F13" s="477"/>
      <c r="G13" s="477"/>
      <c r="H13" s="477"/>
      <c r="I13" s="477"/>
      <c r="J13" s="477"/>
      <c r="K13" s="478" t="s">
        <v>145</v>
      </c>
    </row>
    <row r="14" spans="1:11" ht="25.5">
      <c r="A14" s="479" t="s">
        <v>584</v>
      </c>
      <c r="B14" s="493" t="s">
        <v>11</v>
      </c>
      <c r="C14" s="480">
        <v>120000</v>
      </c>
      <c r="D14" s="480">
        <v>11987000</v>
      </c>
      <c r="E14" s="480">
        <f>SUM(G14,F14)</f>
        <v>5447000</v>
      </c>
      <c r="F14" s="480">
        <v>350000</v>
      </c>
      <c r="G14" s="480">
        <v>5097000</v>
      </c>
      <c r="H14" s="480">
        <v>11987000</v>
      </c>
      <c r="I14" s="480">
        <v>0</v>
      </c>
      <c r="J14" s="480">
        <v>120000</v>
      </c>
      <c r="K14" s="481">
        <v>0</v>
      </c>
    </row>
    <row r="15" spans="1:11" ht="25.5">
      <c r="A15" s="479" t="s">
        <v>585</v>
      </c>
      <c r="B15" s="494" t="s">
        <v>19</v>
      </c>
      <c r="C15" s="480">
        <v>644000</v>
      </c>
      <c r="D15" s="480">
        <v>26598294</v>
      </c>
      <c r="E15" s="480">
        <f>SUM(G15,F15)</f>
        <v>14576495</v>
      </c>
      <c r="F15" s="480">
        <v>4296582</v>
      </c>
      <c r="G15" s="480">
        <v>10279913</v>
      </c>
      <c r="H15" s="480">
        <v>26542294</v>
      </c>
      <c r="I15" s="480">
        <v>0</v>
      </c>
      <c r="J15" s="480">
        <v>700000</v>
      </c>
      <c r="K15" s="481">
        <v>0</v>
      </c>
    </row>
    <row r="16" spans="1:11" ht="24.75" customHeight="1">
      <c r="A16" s="671" t="s">
        <v>138</v>
      </c>
      <c r="B16" s="671"/>
      <c r="C16" s="482">
        <f>SUM(C14:C15)</f>
        <v>764000</v>
      </c>
      <c r="D16" s="482">
        <f aca="true" t="shared" si="0" ref="D16:K16">SUM(D14:D15)</f>
        <v>38585294</v>
      </c>
      <c r="E16" s="482">
        <f t="shared" si="0"/>
        <v>20023495</v>
      </c>
      <c r="F16" s="482">
        <f t="shared" si="0"/>
        <v>4646582</v>
      </c>
      <c r="G16" s="482">
        <f t="shared" si="0"/>
        <v>15376913</v>
      </c>
      <c r="H16" s="482">
        <f t="shared" si="0"/>
        <v>38529294</v>
      </c>
      <c r="I16" s="482">
        <f t="shared" si="0"/>
        <v>0</v>
      </c>
      <c r="J16" s="482">
        <f t="shared" si="0"/>
        <v>820000</v>
      </c>
      <c r="K16" s="483">
        <f t="shared" si="0"/>
        <v>0</v>
      </c>
    </row>
    <row r="17" ht="12.75">
      <c r="E17" s="156"/>
    </row>
    <row r="19" ht="12.75">
      <c r="J19" s="156"/>
    </row>
    <row r="20" spans="8:10" ht="12.75">
      <c r="H20" s="156"/>
      <c r="J20" s="156"/>
    </row>
    <row r="21" ht="12.75">
      <c r="E21" s="156"/>
    </row>
    <row r="24" spans="2:5" ht="12.75">
      <c r="B24" s="156"/>
      <c r="E24" s="156"/>
    </row>
    <row r="33" spans="1:4" ht="12.75">
      <c r="A33" s="25">
        <v>1</v>
      </c>
      <c r="B33" t="s">
        <v>20</v>
      </c>
      <c r="D33" s="156">
        <f>SUM(G16)</f>
        <v>15376913</v>
      </c>
    </row>
    <row r="34" spans="1:5" ht="12.75">
      <c r="A34" s="25">
        <v>2</v>
      </c>
      <c r="B34" t="s">
        <v>21</v>
      </c>
      <c r="D34" s="156">
        <f>SUM('[1]zał 10'!G20)</f>
        <v>4646582</v>
      </c>
      <c r="E34" s="156"/>
    </row>
    <row r="35" spans="1:5" ht="12.75">
      <c r="A35" s="25">
        <v>3</v>
      </c>
      <c r="B35" t="s">
        <v>22</v>
      </c>
      <c r="D35" s="156">
        <f>SUM('[1]zał 11'!F12)</f>
        <v>2677500</v>
      </c>
      <c r="E35" s="156"/>
    </row>
    <row r="36" spans="2:4" ht="12.75">
      <c r="B36" t="s">
        <v>23</v>
      </c>
      <c r="D36" s="156">
        <f>SUM('[1]zał 12'!F15)</f>
        <v>716500</v>
      </c>
    </row>
    <row r="37" ht="12.75">
      <c r="D37" s="156"/>
    </row>
    <row r="38" spans="2:4" ht="12.75">
      <c r="B38" s="432" t="s">
        <v>24</v>
      </c>
      <c r="D38" s="156">
        <f>SUM(D33:D36)</f>
        <v>23417495</v>
      </c>
    </row>
    <row r="39" ht="12.75">
      <c r="D39" s="156"/>
    </row>
    <row r="41" spans="2:4" ht="12.75">
      <c r="B41" s="432" t="s">
        <v>25</v>
      </c>
      <c r="D41" s="156">
        <f>SUM(D34:D36)</f>
        <v>8040582</v>
      </c>
    </row>
    <row r="45" spans="2:4" ht="12.75">
      <c r="B45" t="s">
        <v>26</v>
      </c>
      <c r="D45" s="156">
        <f>SUM(D33)</f>
        <v>15376913</v>
      </c>
    </row>
    <row r="46" spans="2:4" ht="12.75">
      <c r="B46" t="s">
        <v>27</v>
      </c>
      <c r="D46" s="484">
        <v>2142014</v>
      </c>
    </row>
    <row r="47" spans="2:4" ht="12.75">
      <c r="B47" s="432" t="s">
        <v>28</v>
      </c>
      <c r="D47" s="156">
        <f>SUM(D45:D46)</f>
        <v>17518927</v>
      </c>
    </row>
  </sheetData>
  <mergeCells count="18">
    <mergeCell ref="K8:K11"/>
    <mergeCell ref="D9:D11"/>
    <mergeCell ref="E9:G9"/>
    <mergeCell ref="H9:H11"/>
    <mergeCell ref="I9:I11"/>
    <mergeCell ref="E10:E11"/>
    <mergeCell ref="F10:G10"/>
    <mergeCell ref="D8:G8"/>
    <mergeCell ref="J2:K2"/>
    <mergeCell ref="A13:B13"/>
    <mergeCell ref="A16:B16"/>
    <mergeCell ref="H8:I8"/>
    <mergeCell ref="J8:J11"/>
    <mergeCell ref="A8:A11"/>
    <mergeCell ref="B8:B11"/>
    <mergeCell ref="C8:C11"/>
    <mergeCell ref="A4:J4"/>
    <mergeCell ref="A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Miasta Czeladź</cp:lastModifiedBy>
  <cp:lastPrinted>2006-11-16T08:39:45Z</cp:lastPrinted>
  <dcterms:created xsi:type="dcterms:W3CDTF">1997-02-26T13:46:56Z</dcterms:created>
  <dcterms:modified xsi:type="dcterms:W3CDTF">2006-11-16T08:42:08Z</dcterms:modified>
  <cp:category/>
  <cp:version/>
  <cp:contentType/>
  <cp:contentStatus/>
</cp:coreProperties>
</file>